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Tableaux Simples" sheetId="1" r:id="rId1"/>
    <sheet name="Tableau Mixtes" sheetId="4" r:id="rId2"/>
    <sheet name="Feuil1" sheetId="5" r:id="rId3"/>
  </sheets>
  <definedNames>
    <definedName name="_xlnm.Print_Area" localSheetId="0">'Tableaux Simples'!$A$1:$O$129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4"/>
  <c r="S13"/>
  <c r="P13"/>
  <c r="H13"/>
  <c r="O14"/>
  <c r="R14" s="1"/>
  <c r="T14" s="1"/>
  <c r="O13"/>
  <c r="R13"/>
  <c r="T13" s="1"/>
  <c r="J22" i="1"/>
  <c r="L22"/>
  <c r="J35"/>
  <c r="L35"/>
  <c r="M22" l="1"/>
  <c r="N22" s="1"/>
  <c r="O22" s="1"/>
  <c r="M35"/>
  <c r="N35" s="1"/>
  <c r="O35" s="1"/>
  <c r="T15" i="4"/>
  <c r="R10"/>
  <c r="T10" s="1"/>
  <c r="R11"/>
  <c r="T11" s="1"/>
  <c r="R15"/>
  <c r="F9"/>
  <c r="F11"/>
  <c r="F15"/>
  <c r="O9"/>
  <c r="R9" s="1"/>
  <c r="T9" s="1"/>
  <c r="O10"/>
  <c r="O11"/>
  <c r="O12"/>
  <c r="R12" s="1"/>
  <c r="T12" s="1"/>
  <c r="O15"/>
  <c r="O16"/>
  <c r="R16" s="1"/>
  <c r="T16" s="1"/>
  <c r="N119" i="1"/>
  <c r="J124"/>
  <c r="J126"/>
  <c r="J127"/>
  <c r="J128"/>
  <c r="J125"/>
  <c r="J119"/>
  <c r="J108"/>
  <c r="J109"/>
  <c r="J107"/>
  <c r="J110"/>
  <c r="J98"/>
  <c r="J99"/>
  <c r="J102"/>
  <c r="J97"/>
  <c r="J101"/>
  <c r="J100"/>
  <c r="J89"/>
  <c r="J92"/>
  <c r="J90"/>
  <c r="J79"/>
  <c r="J80"/>
  <c r="J78"/>
  <c r="J82"/>
  <c r="J84"/>
  <c r="J85"/>
  <c r="J81"/>
  <c r="J83"/>
  <c r="J69"/>
  <c r="J72"/>
  <c r="J73"/>
  <c r="J70"/>
  <c r="J71"/>
  <c r="J60"/>
  <c r="J62"/>
  <c r="J61"/>
  <c r="J64"/>
  <c r="J53"/>
  <c r="J54"/>
  <c r="J55"/>
  <c r="J56"/>
  <c r="J44"/>
  <c r="J42"/>
  <c r="J45"/>
  <c r="J47"/>
  <c r="J48"/>
  <c r="J46"/>
  <c r="J32"/>
  <c r="J33"/>
  <c r="J34"/>
  <c r="J31"/>
  <c r="J36"/>
  <c r="J37"/>
  <c r="J38"/>
  <c r="J5"/>
  <c r="J6"/>
  <c r="J7"/>
  <c r="J8"/>
  <c r="J11"/>
  <c r="J10"/>
  <c r="J12"/>
  <c r="J13"/>
  <c r="J14"/>
  <c r="J15"/>
  <c r="J18"/>
  <c r="J16"/>
  <c r="J19"/>
  <c r="J20"/>
  <c r="J21"/>
  <c r="J17"/>
  <c r="J24"/>
  <c r="J25"/>
  <c r="J23"/>
  <c r="J26"/>
  <c r="J9"/>
  <c r="L37"/>
  <c r="L100"/>
  <c r="M37" l="1"/>
  <c r="N37" s="1"/>
  <c r="O37" s="1"/>
  <c r="M100"/>
  <c r="N100" s="1"/>
  <c r="O100" s="1"/>
  <c r="O6" i="4"/>
  <c r="R6" s="1"/>
  <c r="O7"/>
  <c r="R7" s="1"/>
  <c r="O8"/>
  <c r="R8" s="1"/>
  <c r="O5"/>
  <c r="R5" s="1"/>
  <c r="J123" i="1"/>
  <c r="L4"/>
  <c r="L6"/>
  <c r="L5"/>
  <c r="L9"/>
  <c r="L10"/>
  <c r="L8"/>
  <c r="L14"/>
  <c r="L11"/>
  <c r="L25"/>
  <c r="L12"/>
  <c r="L17"/>
  <c r="L16"/>
  <c r="L23"/>
  <c r="L18"/>
  <c r="L26"/>
  <c r="L20"/>
  <c r="L15"/>
  <c r="L13"/>
  <c r="L24"/>
  <c r="L19"/>
  <c r="L21"/>
  <c r="J4"/>
  <c r="M15" l="1"/>
  <c r="N15" s="1"/>
  <c r="O15" s="1"/>
  <c r="M4"/>
  <c r="N4" s="1"/>
  <c r="O4" s="1"/>
  <c r="M5"/>
  <c r="N5" s="1"/>
  <c r="O5" s="1"/>
  <c r="M11"/>
  <c r="N11" s="1"/>
  <c r="O11" s="1"/>
  <c r="M17"/>
  <c r="N17" s="1"/>
  <c r="O17" s="1"/>
  <c r="M19"/>
  <c r="N19" s="1"/>
  <c r="O19" s="1"/>
  <c r="M25"/>
  <c r="N25" s="1"/>
  <c r="O25" s="1"/>
  <c r="M20"/>
  <c r="N20" s="1"/>
  <c r="O20" s="1"/>
  <c r="M24"/>
  <c r="N24" s="1"/>
  <c r="O24" s="1"/>
  <c r="M16"/>
  <c r="N16" s="1"/>
  <c r="O16" s="1"/>
  <c r="M9"/>
  <c r="N9" s="1"/>
  <c r="O9" s="1"/>
  <c r="M13"/>
  <c r="N13" s="1"/>
  <c r="O13" s="1"/>
  <c r="M12"/>
  <c r="N12" s="1"/>
  <c r="O12" s="1"/>
  <c r="M6"/>
  <c r="N6" s="1"/>
  <c r="O6" s="1"/>
  <c r="M26"/>
  <c r="N26" s="1"/>
  <c r="O26" s="1"/>
  <c r="M14"/>
  <c r="N14" s="1"/>
  <c r="O14" s="1"/>
  <c r="M21"/>
  <c r="N21" s="1"/>
  <c r="O21" s="1"/>
  <c r="M18"/>
  <c r="N18" s="1"/>
  <c r="O18" s="1"/>
  <c r="M8"/>
  <c r="N8" s="1"/>
  <c r="O8" s="1"/>
  <c r="M23"/>
  <c r="M10"/>
  <c r="N10" s="1"/>
  <c r="O10" s="1"/>
  <c r="N23" l="1"/>
  <c r="O23" s="1"/>
  <c r="H15" i="4"/>
  <c r="U15" s="1"/>
  <c r="H11"/>
  <c r="P11" s="1"/>
  <c r="S11" s="1"/>
  <c r="U11" s="1"/>
  <c r="H9"/>
  <c r="T8"/>
  <c r="T7"/>
  <c r="H7"/>
  <c r="F7"/>
  <c r="T6"/>
  <c r="T5"/>
  <c r="H5"/>
  <c r="P5" s="1"/>
  <c r="S5" s="1"/>
  <c r="P7" l="1"/>
  <c r="S7" s="1"/>
  <c r="U7" s="1"/>
  <c r="P9"/>
  <c r="S9" s="1"/>
  <c r="U9" s="1"/>
  <c r="L69" i="1"/>
  <c r="J63"/>
  <c r="L63"/>
  <c r="J52"/>
  <c r="L52"/>
  <c r="L54"/>
  <c r="L97"/>
  <c r="M63" l="1"/>
  <c r="N63" s="1"/>
  <c r="O63" s="1"/>
  <c r="M54"/>
  <c r="M97"/>
  <c r="N97" s="1"/>
  <c r="M52"/>
  <c r="M69"/>
  <c r="J30"/>
  <c r="L30"/>
  <c r="M30" l="1"/>
  <c r="N30" s="1"/>
  <c r="O30" s="1"/>
  <c r="N54"/>
  <c r="O54" s="1"/>
  <c r="N52"/>
  <c r="O52" s="1"/>
  <c r="N69"/>
  <c r="O69" s="1"/>
  <c r="O97"/>
  <c r="L81"/>
  <c r="L128"/>
  <c r="M128" s="1"/>
  <c r="N128" s="1"/>
  <c r="O128" s="1"/>
  <c r="L118"/>
  <c r="J118"/>
  <c r="L38"/>
  <c r="L126"/>
  <c r="M126" s="1"/>
  <c r="N126" s="1"/>
  <c r="O126" s="1"/>
  <c r="L80"/>
  <c r="L48"/>
  <c r="L56"/>
  <c r="L45"/>
  <c r="L124"/>
  <c r="L73"/>
  <c r="M118" l="1"/>
  <c r="N118" s="1"/>
  <c r="M81"/>
  <c r="M73"/>
  <c r="M45"/>
  <c r="M56"/>
  <c r="M38"/>
  <c r="M124"/>
  <c r="M48"/>
  <c r="M80"/>
  <c r="L127"/>
  <c r="M127" s="1"/>
  <c r="N127" s="1"/>
  <c r="O127" s="1"/>
  <c r="L125"/>
  <c r="M125" s="1"/>
  <c r="N125" s="1"/>
  <c r="O125" s="1"/>
  <c r="L123"/>
  <c r="M123" s="1"/>
  <c r="N123" s="1"/>
  <c r="O123" s="1"/>
  <c r="L114"/>
  <c r="J114"/>
  <c r="L110"/>
  <c r="L106"/>
  <c r="J106"/>
  <c r="L107"/>
  <c r="L108"/>
  <c r="L109"/>
  <c r="L101"/>
  <c r="L102"/>
  <c r="L98"/>
  <c r="L99"/>
  <c r="L96"/>
  <c r="J96"/>
  <c r="L92"/>
  <c r="L89"/>
  <c r="L90"/>
  <c r="L91"/>
  <c r="J91"/>
  <c r="L84"/>
  <c r="L78"/>
  <c r="L85"/>
  <c r="L82"/>
  <c r="L83"/>
  <c r="L77"/>
  <c r="J77"/>
  <c r="L79"/>
  <c r="L71"/>
  <c r="L70"/>
  <c r="L72"/>
  <c r="L68"/>
  <c r="J68"/>
  <c r="L64"/>
  <c r="L60"/>
  <c r="L62"/>
  <c r="L61"/>
  <c r="L55"/>
  <c r="L53"/>
  <c r="L47"/>
  <c r="L46"/>
  <c r="L42"/>
  <c r="L44"/>
  <c r="L43"/>
  <c r="J43"/>
  <c r="L36"/>
  <c r="L33"/>
  <c r="L31"/>
  <c r="L34"/>
  <c r="L32"/>
  <c r="L7"/>
  <c r="N124" l="1"/>
  <c r="O124" s="1"/>
  <c r="N45"/>
  <c r="O45" s="1"/>
  <c r="N48"/>
  <c r="O48" s="1"/>
  <c r="N56"/>
  <c r="O56" s="1"/>
  <c r="N81"/>
  <c r="O81" s="1"/>
  <c r="N80"/>
  <c r="O80" s="1"/>
  <c r="N73"/>
  <c r="O73" s="1"/>
  <c r="N38"/>
  <c r="O38" s="1"/>
  <c r="M32"/>
  <c r="M31"/>
  <c r="M36"/>
  <c r="M44"/>
  <c r="M46"/>
  <c r="M61"/>
  <c r="M60"/>
  <c r="M72"/>
  <c r="M71"/>
  <c r="N71" s="1"/>
  <c r="M79"/>
  <c r="M85"/>
  <c r="M84"/>
  <c r="M92"/>
  <c r="M109"/>
  <c r="M34"/>
  <c r="M33"/>
  <c r="M42"/>
  <c r="M77"/>
  <c r="M82"/>
  <c r="M78"/>
  <c r="M91"/>
  <c r="M89"/>
  <c r="M96"/>
  <c r="N96" s="1"/>
  <c r="M98"/>
  <c r="M101"/>
  <c r="N101" s="1"/>
  <c r="M108"/>
  <c r="M106"/>
  <c r="N106" s="1"/>
  <c r="M114"/>
  <c r="M62"/>
  <c r="M68"/>
  <c r="M7"/>
  <c r="N7" s="1"/>
  <c r="O7" s="1"/>
  <c r="M53"/>
  <c r="M47"/>
  <c r="M55"/>
  <c r="M64"/>
  <c r="M90"/>
  <c r="M107"/>
  <c r="M110"/>
  <c r="M102"/>
  <c r="N102" s="1"/>
  <c r="M99"/>
  <c r="N99" s="1"/>
  <c r="M83"/>
  <c r="M70"/>
  <c r="M43"/>
  <c r="N43" l="1"/>
  <c r="O43" s="1"/>
  <c r="N53"/>
  <c r="O53" s="1"/>
  <c r="N44"/>
  <c r="O44" s="1"/>
  <c r="N46"/>
  <c r="O46" s="1"/>
  <c r="N114"/>
  <c r="O114" s="1"/>
  <c r="N47"/>
  <c r="O47" s="1"/>
  <c r="N55"/>
  <c r="O55" s="1"/>
  <c r="N42"/>
  <c r="O42" s="1"/>
  <c r="N92"/>
  <c r="O92" s="1"/>
  <c r="N90"/>
  <c r="O90" s="1"/>
  <c r="N91"/>
  <c r="O91" s="1"/>
  <c r="N89"/>
  <c r="O89" s="1"/>
  <c r="N78"/>
  <c r="O78" s="1"/>
  <c r="N84"/>
  <c r="O84" s="1"/>
  <c r="N85"/>
  <c r="O85" s="1"/>
  <c r="N82"/>
  <c r="O82" s="1"/>
  <c r="N83"/>
  <c r="O83" s="1"/>
  <c r="N77"/>
  <c r="O77" s="1"/>
  <c r="N79"/>
  <c r="O79" s="1"/>
  <c r="O71"/>
  <c r="N68"/>
  <c r="O68" s="1"/>
  <c r="N72"/>
  <c r="O72" s="1"/>
  <c r="N70"/>
  <c r="O70" s="1"/>
  <c r="N60"/>
  <c r="O60" s="1"/>
  <c r="N61"/>
  <c r="O61" s="1"/>
  <c r="N62"/>
  <c r="O62" s="1"/>
  <c r="N64"/>
  <c r="O64" s="1"/>
  <c r="N33"/>
  <c r="O33" s="1"/>
  <c r="N31"/>
  <c r="O31" s="1"/>
  <c r="N32"/>
  <c r="O32" s="1"/>
  <c r="N36"/>
  <c r="O36" s="1"/>
  <c r="N34"/>
  <c r="O34" s="1"/>
  <c r="N108"/>
  <c r="O108" s="1"/>
  <c r="N110"/>
  <c r="O110" s="1"/>
  <c r="N107"/>
  <c r="O107" s="1"/>
  <c r="O106"/>
  <c r="N109"/>
  <c r="O109" s="1"/>
  <c r="O99"/>
  <c r="O102"/>
  <c r="O101"/>
  <c r="N98"/>
  <c r="O98" s="1"/>
  <c r="O96"/>
  <c r="U5" i="4"/>
</calcChain>
</file>

<file path=xl/sharedStrings.xml><?xml version="1.0" encoding="utf-8"?>
<sst xmlns="http://schemas.openxmlformats.org/spreadsheetml/2006/main" count="538" uniqueCount="132">
  <si>
    <t>10M AIR PISTOL MEN</t>
  </si>
  <si>
    <t>Pos.</t>
  </si>
  <si>
    <t>NOM Prénom</t>
  </si>
  <si>
    <t>Club</t>
  </si>
  <si>
    <t>Catég.</t>
  </si>
  <si>
    <t>sept-21</t>
  </si>
  <si>
    <t>oct-21</t>
  </si>
  <si>
    <t>nov-21</t>
  </si>
  <si>
    <t>déc-21</t>
  </si>
  <si>
    <t>janv-22</t>
  </si>
  <si>
    <t>Total tour
Prelimin.</t>
  </si>
  <si>
    <t>Finale
févr-22</t>
  </si>
  <si>
    <t>Finale 
x2</t>
  </si>
  <si>
    <t>TOTAL
GENERAL</t>
  </si>
  <si>
    <t>MOYENNE</t>
  </si>
  <si>
    <t>POURCENTAGE</t>
  </si>
  <si>
    <t>PIERRE Vincent</t>
  </si>
  <si>
    <t>RCTARLONAIS</t>
  </si>
  <si>
    <t>S</t>
  </si>
  <si>
    <t>PORTION Luc</t>
  </si>
  <si>
    <t>PETIDIS Theodoros</t>
  </si>
  <si>
    <t>BOUVY Christophe</t>
  </si>
  <si>
    <t>SHOOTING CLUB ARLON</t>
  </si>
  <si>
    <t>COLLIGNON Francis</t>
  </si>
  <si>
    <t>ST BERTRIX</t>
  </si>
  <si>
    <t>LEPAGE Paul</t>
  </si>
  <si>
    <t>CROCHET Vincent</t>
  </si>
  <si>
    <t>BLANPAIN Jean-Paul</t>
  </si>
  <si>
    <t>PERLEAU Mathieu</t>
  </si>
  <si>
    <t>THOMASSET Benjamin</t>
  </si>
  <si>
    <t>REISER Michel</t>
  </si>
  <si>
    <t>LOUIS Jean-Pol</t>
  </si>
  <si>
    <t>HABARU Serge</t>
  </si>
  <si>
    <t>CRINE Frédéric</t>
  </si>
  <si>
    <t>CT TENNEVILLE</t>
  </si>
  <si>
    <t>LOUIS Roger</t>
  </si>
  <si>
    <t>KLEIN Xavier</t>
  </si>
  <si>
    <t>C</t>
  </si>
  <si>
    <t>10M AIR PISTOL WOMEN</t>
  </si>
  <si>
    <t>GOFFIN Anne</t>
  </si>
  <si>
    <t>D</t>
  </si>
  <si>
    <t>CORNET Pascale</t>
  </si>
  <si>
    <t>COLLETTE Christelle</t>
  </si>
  <si>
    <t>LEJEUNE Viviane</t>
  </si>
  <si>
    <t>CRINE Alicia</t>
  </si>
  <si>
    <t>JF</t>
  </si>
  <si>
    <t>ANSION Patricia</t>
  </si>
  <si>
    <t>10M AIR RIFLE MEN</t>
  </si>
  <si>
    <t>MUSICK Lucien</t>
  </si>
  <si>
    <t>RENER Nathan</t>
  </si>
  <si>
    <t>KLEIN Luca</t>
  </si>
  <si>
    <t>RENER Mael</t>
  </si>
  <si>
    <t>MEURISSE Thibault</t>
  </si>
  <si>
    <t>10M AIR RIFLE WOMEN</t>
  </si>
  <si>
    <t>CHARNET Sandrine</t>
  </si>
  <si>
    <t>KOBS Nathalie</t>
  </si>
  <si>
    <t>CT BASTOGNE</t>
  </si>
  <si>
    <t>10M AIR PISTOL STANDARD EVENT</t>
  </si>
  <si>
    <t>COLLETTE Jean</t>
  </si>
  <si>
    <t>10M AIR PISTOL FIVE TARGET EVENT</t>
  </si>
  <si>
    <t>10M AIR PISTOL SUPPORTED REST SENIORS MEN</t>
  </si>
  <si>
    <t>BOZET Jacques</t>
  </si>
  <si>
    <t>VH</t>
  </si>
  <si>
    <t>MAQUET Daniel</t>
  </si>
  <si>
    <t>NAISSE Georges</t>
  </si>
  <si>
    <t>LAMOUR Jean-Paul</t>
  </si>
  <si>
    <t>MARTIN André</t>
  </si>
  <si>
    <t>PIERRARD Serge</t>
  </si>
  <si>
    <t>10M AIR PISTOL SUPPORTED REST SENIORS WOMEN</t>
  </si>
  <si>
    <t>VD</t>
  </si>
  <si>
    <t>GENIN Dominique</t>
  </si>
  <si>
    <t>GOETHALS Monique</t>
  </si>
  <si>
    <t>10M AIR RIFLE SUPPORTED REST SENIORS MEN</t>
  </si>
  <si>
    <t>GEIMER Gérard</t>
  </si>
  <si>
    <t>WAUTERS Jean-Pierre</t>
  </si>
  <si>
    <t>10M AIR RIFLE SUPPORTED REST SENIORS WOMEN</t>
  </si>
  <si>
    <t>BAILLIEUX Claire</t>
  </si>
  <si>
    <t>CHARLIER Martine</t>
  </si>
  <si>
    <t>PILETTE Marianne</t>
  </si>
  <si>
    <t>PEREMANS Claude</t>
  </si>
  <si>
    <t>HANDISPORT 10M AIR RIFLE SUPPORTED REST WOMEN</t>
  </si>
  <si>
    <t>HABARU Lauanna</t>
  </si>
  <si>
    <t>OPEN 10M AIR RIFLE SUPPORTED REST</t>
  </si>
  <si>
    <t>P</t>
  </si>
  <si>
    <t>B</t>
  </si>
  <si>
    <t>GOFFETTE Isaure</t>
  </si>
  <si>
    <t>SCHMICKRATH Robin</t>
  </si>
  <si>
    <t>LHERMITTE Lola</t>
  </si>
  <si>
    <t>CHALLENGE PROVINCIAL A AIR 2022-2023</t>
  </si>
  <si>
    <t>Sep.</t>
  </si>
  <si>
    <t>Oct.</t>
  </si>
  <si>
    <t>Nov.</t>
  </si>
  <si>
    <t>Dec.</t>
  </si>
  <si>
    <t>Janv.</t>
  </si>
  <si>
    <t>Finale
Fevr.</t>
  </si>
  <si>
    <t>10M AIR PISTOL MIXED TEAM</t>
  </si>
  <si>
    <t>Eq.</t>
  </si>
  <si>
    <t>Total Tour Prélim.</t>
  </si>
  <si>
    <t>Pourcentage</t>
  </si>
  <si>
    <t>Ind.</t>
  </si>
  <si>
    <t>Team</t>
  </si>
  <si>
    <t>GEIMER Séverine</t>
  </si>
  <si>
    <t>RENAUD Laure</t>
  </si>
  <si>
    <t>ETIENNE Basile</t>
  </si>
  <si>
    <t>WUIDAR Batiste</t>
  </si>
  <si>
    <t>COLLIGNON Florence</t>
  </si>
  <si>
    <t>WILLEMET Arthur</t>
  </si>
  <si>
    <t>PRINCE Pascal</t>
  </si>
  <si>
    <t>KOENN André</t>
  </si>
  <si>
    <t>GUIOT Damien</t>
  </si>
  <si>
    <t>S (HC)</t>
  </si>
  <si>
    <t>MUSICK Cédric</t>
  </si>
  <si>
    <t>RCT BASTOGNE</t>
  </si>
  <si>
    <t>GIRS Laura</t>
  </si>
  <si>
    <t>OPEN 10M AIR PISTOL SUPPORTED REST</t>
  </si>
  <si>
    <t>HENIN Clément</t>
  </si>
  <si>
    <t>HENIN Pierre</t>
  </si>
  <si>
    <t>LHERMITTE Théo</t>
  </si>
  <si>
    <t xml:space="preserve">CLARINVAL Bertrand </t>
  </si>
  <si>
    <t>BELCHE François</t>
  </si>
  <si>
    <t>JH</t>
  </si>
  <si>
    <t>RICHIR Jean-Louis</t>
  </si>
  <si>
    <t>CRINE Aaron</t>
  </si>
  <si>
    <t>MOTTET Camille</t>
  </si>
  <si>
    <t>SCHUL Alice</t>
  </si>
  <si>
    <t>CUCHET Thierry</t>
  </si>
  <si>
    <t>LAMBERT Lilou</t>
  </si>
  <si>
    <t>CELERIER Margaux</t>
  </si>
  <si>
    <t>WATTIEZ Didier</t>
  </si>
  <si>
    <t>VH (HC)</t>
  </si>
  <si>
    <t>DAUCHY Laurenne</t>
  </si>
  <si>
    <t>THIANGE Jean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</si>
</sst>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20"/>
      <color rgb="FF00B05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11"/>
      <color theme="1"/>
      <name val="Calibri"/>
      <scheme val="minor"/>
    </font>
    <font>
      <b/>
      <sz val="16"/>
      <color rgb="FF00B050"/>
      <name val="Calibri"/>
      <scheme val="minor"/>
    </font>
    <font>
      <b/>
      <sz val="16"/>
      <color theme="1"/>
      <name val="Calibri"/>
      <scheme val="minor"/>
    </font>
    <font>
      <b/>
      <sz val="16"/>
      <name val="Calibri"/>
      <scheme val="minor"/>
    </font>
    <font>
      <b/>
      <sz val="16"/>
      <color rgb="FF0070C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2">
    <xf numFmtId="0" fontId="0" fillId="0" borderId="0" xfId="0"/>
    <xf numFmtId="0" fontId="2" fillId="0" borderId="0" xfId="0" applyFont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7" fontId="2" fillId="4" borderId="7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5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17" fontId="1" fillId="4" borderId="13" xfId="0" applyNumberFormat="1" applyFont="1" applyFill="1" applyBorder="1" applyAlignment="1">
      <alignment horizontal="center" vertical="center"/>
    </xf>
    <xf numFmtId="0" fontId="1" fillId="4" borderId="13" xfId="0" quotePrefix="1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5" borderId="0" xfId="0" quotePrefix="1" applyNumberFormat="1" applyFont="1" applyFill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" fontId="7" fillId="6" borderId="4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7" fillId="6" borderId="4" xfId="0" applyNumberFormat="1" applyFont="1" applyFill="1" applyBorder="1" applyAlignment="1" applyProtection="1">
      <alignment horizontal="center" vertical="center"/>
      <protection locked="0"/>
    </xf>
    <xf numFmtId="2" fontId="11" fillId="5" borderId="4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7" fontId="1" fillId="4" borderId="15" xfId="0" applyNumberFormat="1" applyFont="1" applyFill="1" applyBorder="1" applyAlignment="1">
      <alignment horizontal="center" vertical="center"/>
    </xf>
    <xf numFmtId="0" fontId="1" fillId="4" borderId="15" xfId="0" quotePrefix="1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2" fontId="1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0" fontId="2" fillId="5" borderId="0" xfId="0" applyFont="1" applyFill="1"/>
    <xf numFmtId="1" fontId="10" fillId="5" borderId="4" xfId="0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 applyProtection="1">
      <alignment horizontal="center" vertical="center"/>
      <protection locked="0"/>
    </xf>
    <xf numFmtId="1" fontId="10" fillId="7" borderId="4" xfId="0" applyNumberFormat="1" applyFont="1" applyFill="1" applyBorder="1" applyAlignment="1">
      <alignment horizontal="center" vertical="center"/>
    </xf>
    <xf numFmtId="2" fontId="11" fillId="7" borderId="4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 applyProtection="1">
      <alignment horizontal="center" vertical="center"/>
      <protection locked="0"/>
    </xf>
    <xf numFmtId="1" fontId="9" fillId="7" borderId="5" xfId="0" applyNumberFormat="1" applyFont="1" applyFill="1" applyBorder="1" applyAlignment="1">
      <alignment horizontal="center" vertical="center"/>
    </xf>
    <xf numFmtId="2" fontId="11" fillId="7" borderId="5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 applyProtection="1">
      <alignment horizontal="center" vertical="center"/>
      <protection locked="0"/>
    </xf>
    <xf numFmtId="1" fontId="9" fillId="5" borderId="5" xfId="0" applyNumberFormat="1" applyFont="1" applyFill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1" fontId="6" fillId="5" borderId="11" xfId="0" quotePrefix="1" applyNumberFormat="1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7" borderId="29" xfId="0" applyFont="1" applyFill="1" applyBorder="1" applyAlignment="1">
      <alignment horizontal="center" vertical="center"/>
    </xf>
    <xf numFmtId="0" fontId="0" fillId="7" borderId="0" xfId="0" applyFill="1"/>
    <xf numFmtId="0" fontId="17" fillId="7" borderId="29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18" fillId="7" borderId="29" xfId="0" applyFont="1" applyFill="1" applyBorder="1" applyAlignment="1">
      <alignment horizontal="center" vertical="center"/>
    </xf>
    <xf numFmtId="2" fontId="21" fillId="7" borderId="29" xfId="0" applyNumberFormat="1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2" fontId="21" fillId="7" borderId="33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0" borderId="4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0" fontId="6" fillId="0" borderId="0" xfId="0" applyFont="1"/>
    <xf numFmtId="1" fontId="7" fillId="5" borderId="11" xfId="0" quotePrefix="1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center" vertical="center"/>
    </xf>
    <xf numFmtId="1" fontId="25" fillId="0" borderId="4" xfId="0" applyNumberFormat="1" applyFont="1" applyFill="1" applyBorder="1" applyAlignment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  <protection locked="0"/>
    </xf>
    <xf numFmtId="2" fontId="26" fillId="0" borderId="1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0" borderId="0" xfId="0"/>
    <xf numFmtId="17" fontId="1" fillId="4" borderId="25" xfId="0" applyNumberFormat="1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0" fillId="0" borderId="0" xfId="0" applyBorder="1"/>
    <xf numFmtId="0" fontId="17" fillId="6" borderId="33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18" fillId="6" borderId="33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" fontId="1" fillId="4" borderId="39" xfId="0" applyNumberFormat="1" applyFont="1" applyFill="1" applyBorder="1" applyAlignment="1">
      <alignment horizontal="center" vertical="center"/>
    </xf>
    <xf numFmtId="17" fontId="1" fillId="4" borderId="40" xfId="0" applyNumberFormat="1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2" fontId="21" fillId="0" borderId="33" xfId="0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" fontId="8" fillId="7" borderId="4" xfId="0" applyNumberFormat="1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 applyProtection="1">
      <alignment horizontal="center" vertical="center"/>
      <protection locked="0"/>
    </xf>
    <xf numFmtId="1" fontId="9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1" fontId="8" fillId="5" borderId="4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1" fontId="9" fillId="7" borderId="4" xfId="0" quotePrefix="1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2" fillId="7" borderId="0" xfId="0" applyFont="1" applyFill="1"/>
    <xf numFmtId="1" fontId="9" fillId="8" borderId="5" xfId="0" applyNumberFormat="1" applyFont="1" applyFill="1" applyBorder="1" applyAlignment="1">
      <alignment horizontal="center" vertical="center"/>
    </xf>
    <xf numFmtId="1" fontId="10" fillId="8" borderId="5" xfId="0" applyNumberFormat="1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/>
    </xf>
    <xf numFmtId="0" fontId="22" fillId="8" borderId="33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6" fillId="5" borderId="0" xfId="0" quotePrefix="1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2" fontId="21" fillId="8" borderId="29" xfId="0" applyNumberFormat="1" applyFont="1" applyFill="1" applyBorder="1" applyAlignment="1">
      <alignment horizontal="center" vertical="center"/>
    </xf>
    <xf numFmtId="2" fontId="21" fillId="8" borderId="33" xfId="0" applyNumberFormat="1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22" fillId="7" borderId="33" xfId="0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7" borderId="33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22" fillId="7" borderId="33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2" fontId="21" fillId="0" borderId="34" xfId="0" applyNumberFormat="1" applyFont="1" applyFill="1" applyBorder="1" applyAlignment="1">
      <alignment horizontal="center" vertical="center"/>
    </xf>
    <xf numFmtId="2" fontId="21" fillId="0" borderId="31" xfId="0" applyNumberFormat="1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/>
    </xf>
    <xf numFmtId="0" fontId="19" fillId="8" borderId="29" xfId="0" applyFont="1" applyFill="1" applyBorder="1" applyAlignment="1">
      <alignment horizontal="center" vertical="center"/>
    </xf>
    <xf numFmtId="0" fontId="20" fillId="7" borderId="33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2" fontId="21" fillId="7" borderId="34" xfId="0" applyNumberFormat="1" applyFont="1" applyFill="1" applyBorder="1" applyAlignment="1">
      <alignment horizontal="center" vertical="center"/>
    </xf>
    <xf numFmtId="2" fontId="21" fillId="7" borderId="31" xfId="0" applyNumberFormat="1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4" fillId="3" borderId="2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0" borderId="0" xfId="0" applyBorder="1"/>
    <xf numFmtId="0" fontId="0" fillId="0" borderId="23" xfId="0" applyBorder="1"/>
    <xf numFmtId="17" fontId="1" fillId="4" borderId="24" xfId="0" applyNumberFormat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" fontId="1" fillId="4" borderId="2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" fontId="1" fillId="4" borderId="25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8" fillId="5" borderId="5" xfId="0" quotePrefix="1" applyNumberFormat="1" applyFont="1" applyFill="1" applyBorder="1" applyAlignment="1">
      <alignment horizontal="center" vertical="center"/>
    </xf>
    <xf numFmtId="1" fontId="8" fillId="7" borderId="5" xfId="0" quotePrefix="1" applyNumberFormat="1" applyFont="1" applyFill="1" applyBorder="1" applyAlignment="1">
      <alignment horizontal="center" vertical="center"/>
    </xf>
    <xf numFmtId="0" fontId="20" fillId="8" borderId="33" xfId="0" applyFont="1" applyFill="1" applyBorder="1" applyAlignment="1">
      <alignment horizontal="center" vertical="center"/>
    </xf>
    <xf numFmtId="0" fontId="20" fillId="8" borderId="2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" fontId="9" fillId="5" borderId="4" xfId="0" quotePrefix="1" applyNumberFormat="1" applyFont="1" applyFill="1" applyBorder="1" applyAlignment="1">
      <alignment horizontal="center" vertical="center"/>
    </xf>
    <xf numFmtId="1" fontId="8" fillId="9" borderId="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>
      <alignment horizontal="center" vertical="center"/>
    </xf>
    <xf numFmtId="1" fontId="7" fillId="9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 applyProtection="1">
      <alignment horizontal="center" vertical="center"/>
      <protection locked="0"/>
    </xf>
    <xf numFmtId="1" fontId="9" fillId="0" borderId="7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17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2" fontId="21" fillId="8" borderId="7" xfId="0" applyNumberFormat="1" applyFont="1" applyFill="1" applyBorder="1" applyAlignment="1">
      <alignment horizontal="center" vertical="center"/>
    </xf>
    <xf numFmtId="0" fontId="19" fillId="8" borderId="3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18" fillId="9" borderId="33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2" fontId="21" fillId="5" borderId="33" xfId="0" applyNumberFormat="1" applyFont="1" applyFill="1" applyBorder="1" applyAlignment="1">
      <alignment horizontal="center" vertical="center"/>
    </xf>
    <xf numFmtId="2" fontId="21" fillId="5" borderId="34" xfId="0" applyNumberFormat="1" applyFont="1" applyFill="1" applyBorder="1" applyAlignment="1">
      <alignment horizontal="center" vertical="center"/>
    </xf>
    <xf numFmtId="0" fontId="21" fillId="5" borderId="41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2" fontId="21" fillId="5" borderId="4" xfId="0" applyNumberFormat="1" applyFont="1" applyFill="1" applyBorder="1" applyAlignment="1">
      <alignment horizontal="center" vertical="center"/>
    </xf>
    <xf numFmtId="2" fontId="21" fillId="5" borderId="42" xfId="0" applyNumberFormat="1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2" fontId="21" fillId="0" borderId="36" xfId="0" applyNumberFormat="1" applyFont="1" applyFill="1" applyBorder="1" applyAlignment="1">
      <alignment horizontal="center" vertical="center"/>
    </xf>
    <xf numFmtId="0" fontId="17" fillId="8" borderId="33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20" fillId="8" borderId="33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</cellXfs>
  <cellStyles count="1">
    <cellStyle name="Normal" xfId="0" builtinId="0"/>
  </cellStyles>
  <dxfs count="213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color rgb="FFFF0000"/>
      </font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rgb="FF00B050"/>
        <name val="Calibri"/>
        <scheme val="minor"/>
      </font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B05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5" displayName="Tableau5" ref="B3:O26" totalsRowShown="0" headerRowDxfId="212" tableBorderDxfId="211">
  <autoFilter ref="B3:O26"/>
  <sortState ref="B4:O26">
    <sortCondition descending="1" ref="O3:O26"/>
  </sortState>
  <tableColumns count="14">
    <tableColumn id="1" name="NOM Prénom" dataDxfId="210"/>
    <tableColumn id="2" name="Club" dataDxfId="209"/>
    <tableColumn id="3" name="Catég." dataDxfId="208"/>
    <tableColumn id="4" name="Sep." dataDxfId="207"/>
    <tableColumn id="5" name="Oct." dataDxfId="206"/>
    <tableColumn id="6" name="Nov." dataDxfId="205"/>
    <tableColumn id="7" name="Dec." dataDxfId="204"/>
    <tableColumn id="8" name="Janv." dataDxfId="203"/>
    <tableColumn id="9" name="Total tour_x000a_Prelimin." dataDxfId="202">
      <calculatedColumnFormula>(SUM(E4:I4)-MIN(E4:I4))</calculatedColumnFormula>
    </tableColumn>
    <tableColumn id="10" name="Finale_x000a_Fevr." dataDxfId="201"/>
    <tableColumn id="11" name="Finale _x000a_x2" dataDxfId="200">
      <calculatedColumnFormula>K4*2</calculatedColumnFormula>
    </tableColumn>
    <tableColumn id="12" name="TOTAL_x000a_GENERAL" dataDxfId="199">
      <calculatedColumnFormula>L4+J4</calculatedColumnFormula>
    </tableColumn>
    <tableColumn id="13" name="MOYENNE" dataDxfId="198">
      <calculatedColumnFormula>Tableau5[[#This Row],[TOTAL
GENERAL]]/1</calculatedColumnFormula>
    </tableColumn>
    <tableColumn id="14" name="POURCENTAGE" dataDxfId="197">
      <calculatedColumnFormula>Tableau5[[#This Row],[MOYENNE]]/6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6" displayName="Tableau6" ref="B29:O38" totalsRowShown="0" headerRowDxfId="196" tableBorderDxfId="195">
  <autoFilter ref="B29:O38"/>
  <sortState ref="B30:O38">
    <sortCondition descending="1" ref="O29:O38"/>
  </sortState>
  <tableColumns count="14">
    <tableColumn id="1" name="NOM Prénom" dataDxfId="194"/>
    <tableColumn id="2" name="Club" dataDxfId="193"/>
    <tableColumn id="3" name="Catég." dataDxfId="192"/>
    <tableColumn id="4" name="Sep." dataDxfId="191"/>
    <tableColumn id="5" name="Oct." dataDxfId="190"/>
    <tableColumn id="6" name="Nov." dataDxfId="189"/>
    <tableColumn id="7" name="Dec." dataDxfId="188"/>
    <tableColumn id="8" name="Janv." dataDxfId="187"/>
    <tableColumn id="9" name="Total tour_x000a_Prelimin." dataDxfId="186">
      <calculatedColumnFormula>(SUM(E30:I30)-MIN(E30:I30))</calculatedColumnFormula>
    </tableColumn>
    <tableColumn id="10" name="Finale_x000a_Fevr." dataDxfId="185"/>
    <tableColumn id="11" name="Finale _x000a_x2" dataDxfId="184">
      <calculatedColumnFormula>K30*2</calculatedColumnFormula>
    </tableColumn>
    <tableColumn id="12" name="TOTAL_x000a_GENERAL" dataDxfId="183">
      <calculatedColumnFormula>Tableau6[[#This Row],[Total tour
Prelimin.]]+Tableau6[[#This Row],[Finale 
x2]]</calculatedColumnFormula>
    </tableColumn>
    <tableColumn id="13" name="MOYENNE" dataDxfId="182">
      <calculatedColumnFormula>Tableau6[[#This Row],[TOTAL
GENERAL]]/1</calculatedColumnFormula>
    </tableColumn>
    <tableColumn id="14" name="POURCENTAGE" dataDxfId="181">
      <calculatedColumnFormula>Tableau6[[#This Row],[MOYENNE]]/6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7" displayName="Tableau7" ref="B41:O48" totalsRowShown="0" headerRowDxfId="180" tableBorderDxfId="179">
  <autoFilter ref="B41:O48"/>
  <sortState ref="B42:O48">
    <sortCondition descending="1" ref="O41:O48"/>
  </sortState>
  <tableColumns count="14">
    <tableColumn id="1" name="NOM Prénom" dataDxfId="178"/>
    <tableColumn id="2" name="Club" dataDxfId="177"/>
    <tableColumn id="3" name="Catég." dataDxfId="176"/>
    <tableColumn id="4" name="Sep." dataDxfId="175"/>
    <tableColumn id="5" name="Oct." dataDxfId="174"/>
    <tableColumn id="6" name="Nov." dataDxfId="173"/>
    <tableColumn id="7" name="Dec." dataDxfId="172"/>
    <tableColumn id="8" name="Janv." dataDxfId="171"/>
    <tableColumn id="9" name="Total tour_x000a_Prelimin." dataDxfId="170">
      <calculatedColumnFormula>(SUM(E42:I42)-MIN(E42:I42))</calculatedColumnFormula>
    </tableColumn>
    <tableColumn id="10" name="Finale_x000a_Fevr." dataDxfId="169"/>
    <tableColumn id="11" name="Finale _x000a_x2" dataDxfId="168">
      <calculatedColumnFormula>K42*2</calculatedColumnFormula>
    </tableColumn>
    <tableColumn id="12" name="TOTAL_x000a_GENERAL" dataDxfId="167">
      <calculatedColumnFormula>J42+L42</calculatedColumnFormula>
    </tableColumn>
    <tableColumn id="13" name="MOYENNE" dataDxfId="166">
      <calculatedColumnFormula>Tableau7[[#This Row],[TOTAL
GENERAL]]/1</calculatedColumnFormula>
    </tableColumn>
    <tableColumn id="14" name="POURCENTAGE" dataDxfId="165">
      <calculatedColumnFormula>N42/6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au8" displayName="Tableau8" ref="B51:O56" totalsRowShown="0" headerRowDxfId="164" headerRowBorderDxfId="163" tableBorderDxfId="162" totalsRowBorderDxfId="161">
  <autoFilter ref="B51:O56"/>
  <sortState ref="B52:O56">
    <sortCondition descending="1" ref="O51:O56"/>
  </sortState>
  <tableColumns count="14">
    <tableColumn id="1" name="NOM Prénom" dataDxfId="160"/>
    <tableColumn id="2" name="Club" dataDxfId="159"/>
    <tableColumn id="3" name="Catég." dataDxfId="158"/>
    <tableColumn id="4" name="sept-21" dataDxfId="157"/>
    <tableColumn id="5" name="oct-21" dataDxfId="156"/>
    <tableColumn id="6" name="nov-21" dataDxfId="155"/>
    <tableColumn id="7" name="déc-21" dataDxfId="154"/>
    <tableColumn id="8" name="janv-22" dataDxfId="153"/>
    <tableColumn id="9" name="Total tour_x000a_Prelimin." dataDxfId="152">
      <calculatedColumnFormula>(SUM(E52:I52)-MIN(E52:I52))</calculatedColumnFormula>
    </tableColumn>
    <tableColumn id="10" name="Finale_x000a_févr-22" dataDxfId="151"/>
    <tableColumn id="11" name="Finale _x000a_x2" dataDxfId="150">
      <calculatedColumnFormula>K52*2</calculatedColumnFormula>
    </tableColumn>
    <tableColumn id="12" name="TOTAL_x000a_GENERAL" dataDxfId="149">
      <calculatedColumnFormula>J52+L52</calculatedColumnFormula>
    </tableColumn>
    <tableColumn id="13" name="MOYENNE" dataDxfId="148">
      <calculatedColumnFormula>Tableau8[[#This Row],[TOTAL
GENERAL]]/1</calculatedColumnFormula>
    </tableColumn>
    <tableColumn id="14" name="POURCENTAGE" dataDxfId="147">
      <calculatedColumnFormula>N52/6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9" displayName="Tableau9" ref="B59:O64" totalsRowShown="0" headerRowDxfId="146" headerRowBorderDxfId="145" tableBorderDxfId="144" totalsRowBorderDxfId="143">
  <autoFilter ref="B59:O64"/>
  <sortState ref="B60:O64">
    <sortCondition descending="1" ref="O59:O64"/>
  </sortState>
  <tableColumns count="14">
    <tableColumn id="1" name="NOM Prénom" dataDxfId="142"/>
    <tableColumn id="2" name="Club" dataDxfId="141"/>
    <tableColumn id="3" name="Catég." dataDxfId="140"/>
    <tableColumn id="4" name="Sep." dataDxfId="139"/>
    <tableColumn id="5" name="Oct." dataDxfId="138"/>
    <tableColumn id="6" name="Nov." dataDxfId="137"/>
    <tableColumn id="7" name="Dec." dataDxfId="136"/>
    <tableColumn id="8" name="Janv." dataDxfId="135"/>
    <tableColumn id="9" name="Total tour_x000a_Prelimin." dataDxfId="134">
      <calculatedColumnFormula>(SUM(E60:I60)-MIN(E60:I60))</calculatedColumnFormula>
    </tableColumn>
    <tableColumn id="10" name="Finale_x000a_Fevr." dataDxfId="133"/>
    <tableColumn id="11" name="Finale _x000a_x2" dataDxfId="132">
      <calculatedColumnFormula>K60*2</calculatedColumnFormula>
    </tableColumn>
    <tableColumn id="12" name="TOTAL_x000a_GENERAL" dataDxfId="131">
      <calculatedColumnFormula>J60+L60</calculatedColumnFormula>
    </tableColumn>
    <tableColumn id="13" name="MOYENNE" dataDxfId="130">
      <calculatedColumnFormula>Tableau9[[#This Row],[TOTAL
GENERAL]]/1</calculatedColumnFormula>
    </tableColumn>
    <tableColumn id="14" name="POURCENTAGE" dataDxfId="129">
      <calculatedColumnFormula>N60/4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au10" displayName="Tableau10" ref="B67:O73" totalsRowShown="0" headerRowDxfId="128" headerRowBorderDxfId="127" tableBorderDxfId="126" totalsRowBorderDxfId="125">
  <autoFilter ref="B67:O73"/>
  <sortState ref="B68:O73">
    <sortCondition descending="1" ref="O67:O73"/>
  </sortState>
  <tableColumns count="14">
    <tableColumn id="1" name="NOM Prénom" dataDxfId="124"/>
    <tableColumn id="2" name="Club" dataDxfId="123"/>
    <tableColumn id="3" name="Catég." dataDxfId="122"/>
    <tableColumn id="4" name="Sep." dataDxfId="121"/>
    <tableColumn id="5" name="Oct." dataDxfId="120"/>
    <tableColumn id="6" name="Nov." dataDxfId="119"/>
    <tableColumn id="7" name="Dec." dataDxfId="118"/>
    <tableColumn id="8" name="Janv." dataDxfId="117"/>
    <tableColumn id="9" name="Total tour_x000a_Prelimin." dataDxfId="116">
      <calculatedColumnFormula>(SUM(E68:I68)-MIN(E68:I68))</calculatedColumnFormula>
    </tableColumn>
    <tableColumn id="10" name="Finale_x000a_Fevr." dataDxfId="115"/>
    <tableColumn id="11" name="Finale _x000a_x2" dataDxfId="114">
      <calculatedColumnFormula>K68*2</calculatedColumnFormula>
    </tableColumn>
    <tableColumn id="12" name="TOTAL_x000a_GENERAL" dataDxfId="113">
      <calculatedColumnFormula>J68+L68</calculatedColumnFormula>
    </tableColumn>
    <tableColumn id="13" name="MOYENNE" dataDxfId="112">
      <calculatedColumnFormula>Tableau10[[#This Row],[TOTAL
GENERAL]]/1</calculatedColumnFormula>
    </tableColumn>
    <tableColumn id="14" name="POURCENTAGE" dataDxfId="111">
      <calculatedColumnFormula>N68/8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au11" displayName="Tableau11" ref="B76:O85" totalsRowShown="0" headerRowDxfId="110" headerRowBorderDxfId="109" tableBorderDxfId="108" totalsRowBorderDxfId="107">
  <autoFilter ref="B76:O85"/>
  <sortState ref="B77:O85">
    <sortCondition descending="1" ref="O76:O85"/>
  </sortState>
  <tableColumns count="14">
    <tableColumn id="1" name="NOM Prénom" dataDxfId="106"/>
    <tableColumn id="2" name="Club" dataDxfId="105"/>
    <tableColumn id="3" name="Catég." dataDxfId="104"/>
    <tableColumn id="4" name="sept-21" dataDxfId="103"/>
    <tableColumn id="5" name="oct-21" dataDxfId="102"/>
    <tableColumn id="6" name="nov-21" dataDxfId="101"/>
    <tableColumn id="7" name="déc-21" dataDxfId="100"/>
    <tableColumn id="8" name="janv-22" dataDxfId="99"/>
    <tableColumn id="9" name="Total tour_x000a_Prelimin." dataDxfId="98">
      <calculatedColumnFormula>(SUM(E77:I77)-MIN(E77:I77))</calculatedColumnFormula>
    </tableColumn>
    <tableColumn id="10" name="Finale_x000a_févr-22" dataDxfId="97"/>
    <tableColumn id="11" name="Finale _x000a_x2" dataDxfId="96">
      <calculatedColumnFormula>K77*2</calculatedColumnFormula>
    </tableColumn>
    <tableColumn id="12" name="TOTAL_x000a_GENERAL" dataDxfId="95">
      <calculatedColumnFormula>J77+L77</calculatedColumnFormula>
    </tableColumn>
    <tableColumn id="13" name="MOYENNE" dataDxfId="94">
      <calculatedColumnFormula>Tableau11[[#This Row],[TOTAL
GENERAL]]/1</calculatedColumnFormula>
    </tableColumn>
    <tableColumn id="14" name="POURCENTAGE" dataDxfId="93">
      <calculatedColumnFormula>N77/3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au12" displayName="Tableau12" ref="B88:O92" totalsRowShown="0" headerRowDxfId="92" headerRowBorderDxfId="91" tableBorderDxfId="90" totalsRowBorderDxfId="89">
  <autoFilter ref="B88:O92"/>
  <sortState ref="B89:O92">
    <sortCondition descending="1" ref="O88:O92"/>
  </sortState>
  <tableColumns count="14">
    <tableColumn id="1" name="NOM Prénom" dataDxfId="88"/>
    <tableColumn id="2" name="Club" dataDxfId="87"/>
    <tableColumn id="3" name="Catég." dataDxfId="86"/>
    <tableColumn id="4" name="Sep." dataDxfId="85"/>
    <tableColumn id="5" name="Oct." dataDxfId="84"/>
    <tableColumn id="6" name="Nov." dataDxfId="83"/>
    <tableColumn id="7" name="Dec." dataDxfId="82"/>
    <tableColumn id="8" name="Janv." dataDxfId="81"/>
    <tableColumn id="9" name="Total tour_x000a_Prelimin." dataDxfId="80">
      <calculatedColumnFormula>(SUM(E89:I89)-MIN(E89:I89))</calculatedColumnFormula>
    </tableColumn>
    <tableColumn id="10" name="Finale_x000a_Fevr." dataDxfId="79"/>
    <tableColumn id="11" name="Finale _x000a_x2" dataDxfId="78">
      <calculatedColumnFormula>K89*2</calculatedColumnFormula>
    </tableColumn>
    <tableColumn id="12" name="TOTAL_x000a_GENERAL" dataDxfId="77">
      <calculatedColumnFormula>J89+L89</calculatedColumnFormula>
    </tableColumn>
    <tableColumn id="13" name="MOYENNE" dataDxfId="76">
      <calculatedColumnFormula>Tableau12[[#This Row],[TOTAL
GENERAL]]/1</calculatedColumnFormula>
    </tableColumn>
    <tableColumn id="14" name="POURCENTAGE" dataDxfId="75">
      <calculatedColumnFormula>N89/3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au13" displayName="Tableau13" ref="B95:O102" totalsRowShown="0" headerRowDxfId="74" headerRowBorderDxfId="73" tableBorderDxfId="72" totalsRowBorderDxfId="71">
  <autoFilter ref="B95:O102"/>
  <sortState ref="B96:O102">
    <sortCondition descending="1" ref="O95:O102"/>
  </sortState>
  <tableColumns count="14">
    <tableColumn id="1" name="NOM Prénom" dataDxfId="70"/>
    <tableColumn id="2" name="Club" dataDxfId="69"/>
    <tableColumn id="3" name="Catég." dataDxfId="68"/>
    <tableColumn id="4" name="sept-21" dataDxfId="67"/>
    <tableColumn id="5" name="oct-21" dataDxfId="66"/>
    <tableColumn id="6" name="nov-21" dataDxfId="65"/>
    <tableColumn id="7" name="déc-21" dataDxfId="64"/>
    <tableColumn id="8" name="janv-22" dataDxfId="63"/>
    <tableColumn id="9" name="Total tour_x000a_Prelimin." dataDxfId="62">
      <calculatedColumnFormula>(SUM(E96:I96)-MIN(E96:I96))</calculatedColumnFormula>
    </tableColumn>
    <tableColumn id="10" name="Finale_x000a_févr-22" dataDxfId="61"/>
    <tableColumn id="11" name="Finale _x000a_x2" dataDxfId="60">
      <calculatedColumnFormula>K96*2</calculatedColumnFormula>
    </tableColumn>
    <tableColumn id="12" name="TOTAL_x000a_GENERAL" dataDxfId="59">
      <calculatedColumnFormula>J96+L96</calculatedColumnFormula>
    </tableColumn>
    <tableColumn id="13" name="MOYENNE" dataDxfId="58">
      <calculatedColumnFormula>Tableau13[[#This Row],[TOTAL
GENERAL]]/1</calculatedColumnFormula>
    </tableColumn>
    <tableColumn id="14" name="POURCENTAGE" dataDxfId="57">
      <calculatedColumnFormula>N96/3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au14" displayName="Tableau14" ref="B105:O110" totalsRowShown="0" headerRowDxfId="56" headerRowBorderDxfId="55" tableBorderDxfId="54" totalsRowBorderDxfId="53">
  <autoFilter ref="B105:O110"/>
  <sortState ref="B106:O110">
    <sortCondition descending="1" ref="O105:O110"/>
  </sortState>
  <tableColumns count="14">
    <tableColumn id="1" name="NOM Prénom" dataDxfId="52"/>
    <tableColumn id="2" name="Club" dataDxfId="51"/>
    <tableColumn id="3" name="Catég." dataDxfId="50"/>
    <tableColumn id="4" name="Sep." dataDxfId="49"/>
    <tableColumn id="5" name="Oct." dataDxfId="48"/>
    <tableColumn id="6" name="Nov." dataDxfId="47"/>
    <tableColumn id="7" name="Dec." dataDxfId="46"/>
    <tableColumn id="8" name="Janv." dataDxfId="45"/>
    <tableColumn id="9" name="Total tour_x000a_Prelimin." dataDxfId="44">
      <calculatedColumnFormula>(SUM(E106:I106)-MIN(E106:I106))</calculatedColumnFormula>
    </tableColumn>
    <tableColumn id="10" name="Finale_x000a_Fevr." dataDxfId="43"/>
    <tableColumn id="11" name="Finale _x000a_x2" dataDxfId="42">
      <calculatedColumnFormula>K106*2</calculatedColumnFormula>
    </tableColumn>
    <tableColumn id="12" name="TOTAL_x000a_GENERAL" dataDxfId="41">
      <calculatedColumnFormula>J106+L106</calculatedColumnFormula>
    </tableColumn>
    <tableColumn id="13" name="MOYENNE" dataDxfId="40">
      <calculatedColumnFormula>Tableau14[[#This Row],[TOTAL
GENERAL]]/1</calculatedColumnFormula>
    </tableColumn>
    <tableColumn id="14" name="POURCENTAGE" dataDxfId="39">
      <calculatedColumnFormula>N106/3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au16" displayName="Tableau16" ref="B122:O128" totalsRowShown="0" headerRowDxfId="38" headerRowBorderDxfId="37" tableBorderDxfId="36" totalsRowBorderDxfId="35">
  <autoFilter ref="B122:O128"/>
  <sortState ref="B123:O128">
    <sortCondition descending="1" ref="O122:O128"/>
  </sortState>
  <tableColumns count="14">
    <tableColumn id="1" name="NOM Prénom" dataDxfId="34"/>
    <tableColumn id="2" name="Club" dataDxfId="33"/>
    <tableColumn id="3" name="Catég." dataDxfId="32"/>
    <tableColumn id="4" name="Sep." dataDxfId="31"/>
    <tableColumn id="5" name="Oct." dataDxfId="30"/>
    <tableColumn id="6" name="Nov." dataDxfId="29"/>
    <tableColumn id="7" name="Dec." dataDxfId="28"/>
    <tableColumn id="8" name="Janv." dataDxfId="27"/>
    <tableColumn id="9" name="Total tour_x000a_Prelimin." dataDxfId="26">
      <calculatedColumnFormula>(SUM(E123:I123)-MIN(E123:I123))</calculatedColumnFormula>
    </tableColumn>
    <tableColumn id="10" name="Finale_x000a_Fevr." dataDxfId="25"/>
    <tableColumn id="11" name="Finale _x000a_x2" dataDxfId="24">
      <calculatedColumnFormula>K123*2</calculatedColumnFormula>
    </tableColumn>
    <tableColumn id="12" name="TOTAL_x000a_GENERAL" dataDxfId="23">
      <calculatedColumnFormula>J123+L123</calculatedColumnFormula>
    </tableColumn>
    <tableColumn id="13" name="MOYENNE" dataDxfId="22">
      <calculatedColumnFormula>Tableau16[[#This Row],[TOTAL
GENERAL]]/1</calculatedColumnFormula>
    </tableColumn>
    <tableColumn id="14" name="POURCENTAGE" dataDxfId="21">
      <calculatedColumnFormula>N123/3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au1735" displayName="Tableau1735" ref="B113:O114" totalsRowShown="0" headerRowDxfId="20" headerRowBorderDxfId="19" tableBorderDxfId="18" totalsRowBorderDxfId="17">
  <autoFilter ref="B113:O114"/>
  <sortState ref="B104:O104">
    <sortCondition descending="1" ref="M90:M91"/>
  </sortState>
  <tableColumns count="14">
    <tableColumn id="1" name="NOM Prénom" dataDxfId="16"/>
    <tableColumn id="2" name="Club" dataDxfId="15"/>
    <tableColumn id="3" name="Catég." dataDxfId="2"/>
    <tableColumn id="4" name="Sep." dataDxfId="0"/>
    <tableColumn id="5" name="Oct." dataDxfId="1"/>
    <tableColumn id="6" name="Nov." dataDxfId="14"/>
    <tableColumn id="7" name="Dec." dataDxfId="13"/>
    <tableColumn id="8" name="Janv." dataDxfId="12"/>
    <tableColumn id="9" name="Total tour_x000a_Prelimin." dataDxfId="11">
      <calculatedColumnFormula>(SUM(E114:I114)-MIN(E114:I114))</calculatedColumnFormula>
    </tableColumn>
    <tableColumn id="10" name="Finale_x000a_Fevr." dataDxfId="10"/>
    <tableColumn id="11" name="Finale _x000a_x2" dataDxfId="9">
      <calculatedColumnFormula>K114*2</calculatedColumnFormula>
    </tableColumn>
    <tableColumn id="12" name="TOTAL_x000a_GENERAL" dataDxfId="8">
      <calculatedColumnFormula>J114+L114</calculatedColumnFormula>
    </tableColumn>
    <tableColumn id="13" name="MOYENNE" dataDxfId="7">
      <calculatedColumnFormula>Tableau1735[[#This Row],[TOTAL
GENERAL]]/1</calculatedColumnFormula>
    </tableColumn>
    <tableColumn id="14" name="POURCENTAGE" dataDxfId="6">
      <calculatedColumnFormula>N114/6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au15" displayName="Tableau15" ref="B117:O119" totalsRowShown="0" headerRowDxfId="5" tableBorderDxfId="4">
  <autoFilter ref="B117:O119"/>
  <sortState ref="B118:O119">
    <sortCondition descending="1" ref="O117:O119"/>
  </sortState>
  <tableColumns count="14">
    <tableColumn id="1" name="NOM Prénom"/>
    <tableColumn id="2" name="Club"/>
    <tableColumn id="3" name="Catég."/>
    <tableColumn id="4" name="Sep."/>
    <tableColumn id="5" name="Oct."/>
    <tableColumn id="6" name="Nov."/>
    <tableColumn id="7" name="Dec."/>
    <tableColumn id="8" name="Janv."/>
    <tableColumn id="9" name="Total tour_x000a_Prelimin.">
      <calculatedColumnFormula>(SUM(E118:I118)-MIN(E118:I118))</calculatedColumnFormula>
    </tableColumn>
    <tableColumn id="10" name="Finale_x000a_Fevr."/>
    <tableColumn id="11" name="Finale _x000a_x2"/>
    <tableColumn id="12" name="TOTAL_x000a_GENERAL"/>
    <tableColumn id="13" name="MOYENNE">
      <calculatedColumnFormula>M118/1</calculatedColumnFormula>
    </tableColumn>
    <tableColumn id="14" name="POURCENTAG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9"/>
  <sheetViews>
    <sheetView tabSelected="1" zoomScale="90" zoomScaleNormal="90" workbookViewId="0">
      <selection activeCell="I124" sqref="I124"/>
    </sheetView>
  </sheetViews>
  <sheetFormatPr baseColWidth="10" defaultColWidth="11.42578125" defaultRowHeight="15"/>
  <cols>
    <col min="1" max="1" width="4.42578125" style="28" bestFit="1" customWidth="1"/>
    <col min="2" max="2" width="19.140625" style="1" bestFit="1" customWidth="1"/>
    <col min="3" max="3" width="21.5703125" style="1" bestFit="1" customWidth="1"/>
    <col min="4" max="4" width="11.140625" style="1" bestFit="1" customWidth="1"/>
    <col min="5" max="5" width="12.140625" style="1" bestFit="1" customWidth="1"/>
    <col min="6" max="6" width="11.140625" style="1" bestFit="1" customWidth="1"/>
    <col min="7" max="7" width="11.7109375" style="1" bestFit="1" customWidth="1"/>
    <col min="8" max="8" width="11.5703125" style="1" bestFit="1" customWidth="1"/>
    <col min="9" max="9" width="12.140625" style="1" bestFit="1" customWidth="1"/>
    <col min="10" max="10" width="14.42578125" style="1" bestFit="1" customWidth="1"/>
    <col min="11" max="11" width="12.5703125" style="1" bestFit="1" customWidth="1"/>
    <col min="12" max="12" width="11" style="30" bestFit="1" customWidth="1"/>
    <col min="13" max="13" width="13.7109375" style="1" bestFit="1" customWidth="1"/>
    <col min="14" max="14" width="14.7109375" style="1" bestFit="1" customWidth="1"/>
    <col min="15" max="15" width="18.85546875" style="1" bestFit="1" customWidth="1"/>
    <col min="16" max="16384" width="11.42578125" style="1"/>
  </cols>
  <sheetData>
    <row r="1" spans="1:15" ht="46.5">
      <c r="A1" s="222" t="s">
        <v>88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</row>
    <row r="2" spans="1:15" ht="30" customHeight="1">
      <c r="A2" s="225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5" ht="27" customHeight="1">
      <c r="A3" s="2" t="s">
        <v>1</v>
      </c>
      <c r="B3" s="3" t="s">
        <v>2</v>
      </c>
      <c r="C3" s="4" t="s">
        <v>3</v>
      </c>
      <c r="D3" s="4" t="s">
        <v>4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6" t="s">
        <v>10</v>
      </c>
      <c r="K3" s="7" t="s">
        <v>94</v>
      </c>
      <c r="L3" s="7" t="s">
        <v>12</v>
      </c>
      <c r="M3" s="7" t="s">
        <v>13</v>
      </c>
      <c r="N3" s="4" t="s">
        <v>14</v>
      </c>
      <c r="O3" s="38" t="s">
        <v>15</v>
      </c>
    </row>
    <row r="4" spans="1:15" ht="24.95" customHeight="1">
      <c r="A4" s="8">
        <v>1</v>
      </c>
      <c r="B4" s="9" t="s">
        <v>19</v>
      </c>
      <c r="C4" s="8" t="s">
        <v>17</v>
      </c>
      <c r="D4" s="10" t="s">
        <v>18</v>
      </c>
      <c r="E4" s="11">
        <v>550</v>
      </c>
      <c r="F4" s="12">
        <v>537</v>
      </c>
      <c r="G4" s="11"/>
      <c r="H4" s="11"/>
      <c r="I4" s="11"/>
      <c r="J4" s="13">
        <f>(SUM(E4:I4)-MIN(E4:I4))</f>
        <v>550</v>
      </c>
      <c r="K4" s="14"/>
      <c r="L4" s="13">
        <f>K4*2</f>
        <v>0</v>
      </c>
      <c r="M4" s="13">
        <f>L4+J4</f>
        <v>550</v>
      </c>
      <c r="N4" s="15">
        <f>Tableau5[[#This Row],[TOTAL
GENERAL]]/1</f>
        <v>550</v>
      </c>
      <c r="O4" s="16">
        <f>Tableau5[[#This Row],[MOYENNE]]/6</f>
        <v>91.666666666666671</v>
      </c>
    </row>
    <row r="5" spans="1:15" ht="24.95" customHeight="1">
      <c r="A5" s="8">
        <v>1</v>
      </c>
      <c r="B5" s="9" t="s">
        <v>23</v>
      </c>
      <c r="C5" s="8" t="s">
        <v>24</v>
      </c>
      <c r="D5" s="10" t="s">
        <v>18</v>
      </c>
      <c r="E5" s="11">
        <v>550</v>
      </c>
      <c r="F5" s="12">
        <v>549</v>
      </c>
      <c r="G5" s="11"/>
      <c r="H5" s="11"/>
      <c r="I5" s="11"/>
      <c r="J5" s="13">
        <f>(SUM(E5:I5)-MIN(E5:I5))</f>
        <v>550</v>
      </c>
      <c r="K5" s="14"/>
      <c r="L5" s="13">
        <f>K5*2</f>
        <v>0</v>
      </c>
      <c r="M5" s="13">
        <f>L5+J5</f>
        <v>550</v>
      </c>
      <c r="N5" s="15">
        <f>Tableau5[[#This Row],[TOTAL
GENERAL]]/1</f>
        <v>550</v>
      </c>
      <c r="O5" s="16">
        <f>Tableau5[[#This Row],[MOYENNE]]/6</f>
        <v>91.666666666666671</v>
      </c>
    </row>
    <row r="6" spans="1:15" ht="24.95" customHeight="1">
      <c r="A6" s="8">
        <v>3</v>
      </c>
      <c r="B6" s="9" t="s">
        <v>20</v>
      </c>
      <c r="C6" s="8" t="s">
        <v>17</v>
      </c>
      <c r="D6" s="10" t="s">
        <v>18</v>
      </c>
      <c r="E6" s="11">
        <v>549</v>
      </c>
      <c r="F6" s="12">
        <v>543</v>
      </c>
      <c r="G6" s="12"/>
      <c r="H6" s="11"/>
      <c r="I6" s="11"/>
      <c r="J6" s="13">
        <f>(SUM(E6:I6)-MIN(E6:I6))</f>
        <v>549</v>
      </c>
      <c r="K6" s="14"/>
      <c r="L6" s="13">
        <f>K6*2</f>
        <v>0</v>
      </c>
      <c r="M6" s="13">
        <f>L6+J6</f>
        <v>549</v>
      </c>
      <c r="N6" s="15">
        <f>Tableau5[[#This Row],[TOTAL
GENERAL]]/1</f>
        <v>549</v>
      </c>
      <c r="O6" s="16">
        <f>Tableau5[[#This Row],[MOYENNE]]/6</f>
        <v>91.5</v>
      </c>
    </row>
    <row r="7" spans="1:15" ht="24.95" customHeight="1">
      <c r="A7" s="8">
        <v>4</v>
      </c>
      <c r="B7" s="9" t="s">
        <v>16</v>
      </c>
      <c r="C7" s="8" t="s">
        <v>17</v>
      </c>
      <c r="D7" s="10" t="s">
        <v>18</v>
      </c>
      <c r="E7" s="12">
        <v>546</v>
      </c>
      <c r="F7" s="11">
        <v>548</v>
      </c>
      <c r="G7" s="12"/>
      <c r="H7" s="11"/>
      <c r="I7" s="11"/>
      <c r="J7" s="13">
        <f>(SUM(E7:I7)-MIN(E7:I7))</f>
        <v>548</v>
      </c>
      <c r="K7" s="14"/>
      <c r="L7" s="13">
        <f>K7*2</f>
        <v>0</v>
      </c>
      <c r="M7" s="13">
        <f>L7+J7</f>
        <v>548</v>
      </c>
      <c r="N7" s="15">
        <f>Tableau5[[#This Row],[TOTAL
GENERAL]]/1</f>
        <v>548</v>
      </c>
      <c r="O7" s="16">
        <f>Tableau5[[#This Row],[MOYENNE]]/6</f>
        <v>91.333333333333329</v>
      </c>
    </row>
    <row r="8" spans="1:15" ht="24.95" customHeight="1">
      <c r="A8" s="8">
        <v>5</v>
      </c>
      <c r="B8" s="9" t="s">
        <v>27</v>
      </c>
      <c r="C8" s="8" t="s">
        <v>17</v>
      </c>
      <c r="D8" s="10" t="s">
        <v>18</v>
      </c>
      <c r="E8" s="12">
        <v>544</v>
      </c>
      <c r="F8" s="11">
        <v>547</v>
      </c>
      <c r="G8" s="11"/>
      <c r="H8" s="11"/>
      <c r="I8" s="11"/>
      <c r="J8" s="13">
        <f>(SUM(E8:I8)-MIN(E8:I8))</f>
        <v>547</v>
      </c>
      <c r="K8" s="14"/>
      <c r="L8" s="13">
        <f>K8*2</f>
        <v>0</v>
      </c>
      <c r="M8" s="13">
        <f>L8+J8</f>
        <v>547</v>
      </c>
      <c r="N8" s="15">
        <f>Tableau5[[#This Row],[TOTAL
GENERAL]]/1</f>
        <v>547</v>
      </c>
      <c r="O8" s="16">
        <f>Tableau5[[#This Row],[MOYENNE]]/6</f>
        <v>91.166666666666671</v>
      </c>
    </row>
    <row r="9" spans="1:15" ht="24.95" customHeight="1">
      <c r="A9" s="8">
        <v>6</v>
      </c>
      <c r="B9" s="9" t="s">
        <v>25</v>
      </c>
      <c r="C9" s="8" t="s">
        <v>17</v>
      </c>
      <c r="D9" s="10" t="s">
        <v>18</v>
      </c>
      <c r="E9" s="12">
        <v>0</v>
      </c>
      <c r="F9" s="11">
        <v>540</v>
      </c>
      <c r="G9" s="11"/>
      <c r="H9" s="12"/>
      <c r="I9" s="11"/>
      <c r="J9" s="13">
        <f>(SUM(E9:I9)-MIN(E9:I9))</f>
        <v>540</v>
      </c>
      <c r="K9" s="14"/>
      <c r="L9" s="13">
        <f>K9*2</f>
        <v>0</v>
      </c>
      <c r="M9" s="13">
        <f>L9+J9</f>
        <v>540</v>
      </c>
      <c r="N9" s="15">
        <f>Tableau5[[#This Row],[TOTAL
GENERAL]]/1</f>
        <v>540</v>
      </c>
      <c r="O9" s="16">
        <f>Tableau5[[#This Row],[MOYENNE]]/6</f>
        <v>90</v>
      </c>
    </row>
    <row r="10" spans="1:15" ht="24.95" customHeight="1">
      <c r="A10" s="8">
        <v>7</v>
      </c>
      <c r="B10" s="9" t="s">
        <v>26</v>
      </c>
      <c r="C10" s="8" t="s">
        <v>17</v>
      </c>
      <c r="D10" s="10" t="s">
        <v>18</v>
      </c>
      <c r="E10" s="12">
        <v>533</v>
      </c>
      <c r="F10" s="11">
        <v>535</v>
      </c>
      <c r="G10" s="11"/>
      <c r="H10" s="11"/>
      <c r="I10" s="12"/>
      <c r="J10" s="13">
        <f>(SUM(E10:I10)-MIN(E10:I10))</f>
        <v>535</v>
      </c>
      <c r="K10" s="14"/>
      <c r="L10" s="13">
        <f>K10*2</f>
        <v>0</v>
      </c>
      <c r="M10" s="13">
        <f>L10+J10</f>
        <v>535</v>
      </c>
      <c r="N10" s="15">
        <f>Tableau5[[#This Row],[TOTAL
GENERAL]]/1</f>
        <v>535</v>
      </c>
      <c r="O10" s="16">
        <f>Tableau5[[#This Row],[MOYENNE]]/6</f>
        <v>89.166666666666671</v>
      </c>
    </row>
    <row r="11" spans="1:15" ht="24.95" customHeight="1">
      <c r="A11" s="8">
        <v>8</v>
      </c>
      <c r="B11" s="191" t="s">
        <v>29</v>
      </c>
      <c r="C11" s="18" t="s">
        <v>17</v>
      </c>
      <c r="D11" s="19" t="s">
        <v>18</v>
      </c>
      <c r="E11" s="20">
        <v>534</v>
      </c>
      <c r="F11" s="192">
        <v>514</v>
      </c>
      <c r="G11" s="20"/>
      <c r="H11" s="192"/>
      <c r="I11" s="20"/>
      <c r="J11" s="13">
        <f>(SUM(E11:I11)-MIN(E11:I11))</f>
        <v>534</v>
      </c>
      <c r="K11" s="22"/>
      <c r="L11" s="21">
        <f>K11*2</f>
        <v>0</v>
      </c>
      <c r="M11" s="21">
        <f>L11+J11</f>
        <v>534</v>
      </c>
      <c r="N11" s="80">
        <f>Tableau5[[#This Row],[TOTAL
GENERAL]]/1</f>
        <v>534</v>
      </c>
      <c r="O11" s="193">
        <f>Tableau5[[#This Row],[MOYENNE]]/6</f>
        <v>89</v>
      </c>
    </row>
    <row r="12" spans="1:15" ht="24.95" customHeight="1">
      <c r="A12" s="8">
        <v>9</v>
      </c>
      <c r="B12" s="9" t="s">
        <v>30</v>
      </c>
      <c r="C12" s="8" t="s">
        <v>17</v>
      </c>
      <c r="D12" s="10" t="s">
        <v>18</v>
      </c>
      <c r="E12" s="11">
        <v>524</v>
      </c>
      <c r="F12" s="12">
        <v>520</v>
      </c>
      <c r="G12" s="11"/>
      <c r="H12" s="11"/>
      <c r="I12" s="11"/>
      <c r="J12" s="13">
        <f>(SUM(E12:I12)-MIN(E12:I12))</f>
        <v>524</v>
      </c>
      <c r="K12" s="14"/>
      <c r="L12" s="13">
        <f>K12*2</f>
        <v>0</v>
      </c>
      <c r="M12" s="13">
        <f>L12+J12</f>
        <v>524</v>
      </c>
      <c r="N12" s="15">
        <f>Tableau5[[#This Row],[TOTAL
GENERAL]]/1</f>
        <v>524</v>
      </c>
      <c r="O12" s="16">
        <f>Tableau5[[#This Row],[MOYENNE]]/6</f>
        <v>87.333333333333329</v>
      </c>
    </row>
    <row r="13" spans="1:15" ht="24.95" customHeight="1">
      <c r="A13" s="8">
        <v>10</v>
      </c>
      <c r="B13" s="9" t="s">
        <v>119</v>
      </c>
      <c r="C13" s="8" t="s">
        <v>24</v>
      </c>
      <c r="D13" s="10" t="s">
        <v>18</v>
      </c>
      <c r="E13" s="121">
        <v>522</v>
      </c>
      <c r="F13" s="180">
        <v>521</v>
      </c>
      <c r="G13" s="121"/>
      <c r="H13" s="121"/>
      <c r="I13" s="121"/>
      <c r="J13" s="13">
        <f>(SUM(E13:I13)-MIN(E13:I13))</f>
        <v>522</v>
      </c>
      <c r="K13" s="123"/>
      <c r="L13" s="13">
        <f>K13*2</f>
        <v>0</v>
      </c>
      <c r="M13" s="13">
        <f>L13+J13</f>
        <v>522</v>
      </c>
      <c r="N13" s="15">
        <f>Tableau5[[#This Row],[TOTAL
GENERAL]]/1</f>
        <v>522</v>
      </c>
      <c r="O13" s="16">
        <f>Tableau5[[#This Row],[MOYENNE]]/6</f>
        <v>87</v>
      </c>
    </row>
    <row r="14" spans="1:15" ht="24.95" customHeight="1">
      <c r="A14" s="8">
        <v>11</v>
      </c>
      <c r="B14" s="9" t="s">
        <v>28</v>
      </c>
      <c r="C14" s="8" t="s">
        <v>17</v>
      </c>
      <c r="D14" s="10" t="s">
        <v>18</v>
      </c>
      <c r="E14" s="11">
        <v>520</v>
      </c>
      <c r="F14" s="12">
        <v>501</v>
      </c>
      <c r="G14" s="11"/>
      <c r="H14" s="11"/>
      <c r="I14" s="11"/>
      <c r="J14" s="13">
        <f>(SUM(E14:I14)-MIN(E14:I14))</f>
        <v>520</v>
      </c>
      <c r="K14" s="14"/>
      <c r="L14" s="13">
        <f>K14*2</f>
        <v>0</v>
      </c>
      <c r="M14" s="13">
        <f>L14+J14</f>
        <v>520</v>
      </c>
      <c r="N14" s="15">
        <f>Tableau5[[#This Row],[TOTAL
GENERAL]]/1</f>
        <v>520</v>
      </c>
      <c r="O14" s="16">
        <f>Tableau5[[#This Row],[MOYENNE]]/6</f>
        <v>86.666666666666671</v>
      </c>
    </row>
    <row r="15" spans="1:15" ht="24.95" customHeight="1">
      <c r="A15" s="8">
        <v>11</v>
      </c>
      <c r="B15" s="9" t="s">
        <v>108</v>
      </c>
      <c r="C15" s="8" t="s">
        <v>56</v>
      </c>
      <c r="D15" s="10" t="s">
        <v>18</v>
      </c>
      <c r="E15" s="180">
        <v>518</v>
      </c>
      <c r="F15" s="121">
        <v>520</v>
      </c>
      <c r="G15" s="121"/>
      <c r="H15" s="121"/>
      <c r="I15" s="121"/>
      <c r="J15" s="13">
        <f>(SUM(E15:I15)-MIN(E15:I15))</f>
        <v>520</v>
      </c>
      <c r="K15" s="123"/>
      <c r="L15" s="13">
        <f>K15*2</f>
        <v>0</v>
      </c>
      <c r="M15" s="13">
        <f>L15+J15</f>
        <v>520</v>
      </c>
      <c r="N15" s="15">
        <f>Tableau5[[#This Row],[TOTAL
GENERAL]]/1</f>
        <v>520</v>
      </c>
      <c r="O15" s="16">
        <f>Tableau5[[#This Row],[MOYENNE]]/6</f>
        <v>86.666666666666671</v>
      </c>
    </row>
    <row r="16" spans="1:15" ht="24.95" customHeight="1">
      <c r="A16" s="8">
        <v>13</v>
      </c>
      <c r="B16" s="9" t="s">
        <v>32</v>
      </c>
      <c r="C16" s="8" t="s">
        <v>17</v>
      </c>
      <c r="D16" s="10" t="s">
        <v>18</v>
      </c>
      <c r="E16" s="12">
        <v>509</v>
      </c>
      <c r="F16" s="11">
        <v>516</v>
      </c>
      <c r="G16" s="11"/>
      <c r="H16" s="11"/>
      <c r="I16" s="11"/>
      <c r="J16" s="13">
        <f>(SUM(E16:I16)-MIN(E16:I16))</f>
        <v>516</v>
      </c>
      <c r="K16" s="14"/>
      <c r="L16" s="13">
        <f>K16*2</f>
        <v>0</v>
      </c>
      <c r="M16" s="13">
        <f>L16+J16</f>
        <v>516</v>
      </c>
      <c r="N16" s="15">
        <f>Tableau5[[#This Row],[TOTAL
GENERAL]]/1</f>
        <v>516</v>
      </c>
      <c r="O16" s="16">
        <f>Tableau5[[#This Row],[MOYENNE]]/6</f>
        <v>86</v>
      </c>
    </row>
    <row r="17" spans="1:15" ht="24.95" customHeight="1">
      <c r="A17" s="8">
        <v>13</v>
      </c>
      <c r="B17" s="9" t="s">
        <v>31</v>
      </c>
      <c r="C17" s="8" t="s">
        <v>17</v>
      </c>
      <c r="D17" s="10" t="s">
        <v>18</v>
      </c>
      <c r="E17" s="12">
        <v>482</v>
      </c>
      <c r="F17" s="11">
        <v>516</v>
      </c>
      <c r="G17" s="11"/>
      <c r="H17" s="11"/>
      <c r="I17" s="12"/>
      <c r="J17" s="13">
        <f>(SUM(E17:I17)-MIN(E17:I17))</f>
        <v>516</v>
      </c>
      <c r="K17" s="14"/>
      <c r="L17" s="13">
        <f>K17*2</f>
        <v>0</v>
      </c>
      <c r="M17" s="13">
        <f>L17+J17</f>
        <v>516</v>
      </c>
      <c r="N17" s="15">
        <f>Tableau5[[#This Row],[TOTAL
GENERAL]]/1</f>
        <v>516</v>
      </c>
      <c r="O17" s="16">
        <f>Tableau5[[#This Row],[MOYENNE]]/6</f>
        <v>86</v>
      </c>
    </row>
    <row r="18" spans="1:15" ht="24.95" customHeight="1">
      <c r="A18" s="8">
        <v>15</v>
      </c>
      <c r="B18" s="9" t="s">
        <v>33</v>
      </c>
      <c r="C18" s="8" t="s">
        <v>34</v>
      </c>
      <c r="D18" s="10" t="s">
        <v>18</v>
      </c>
      <c r="E18" s="11">
        <v>512</v>
      </c>
      <c r="F18" s="12">
        <v>505</v>
      </c>
      <c r="G18" s="11"/>
      <c r="H18" s="12"/>
      <c r="I18" s="11"/>
      <c r="J18" s="13">
        <f>(SUM(E18:I18)-MIN(E18:I18))</f>
        <v>512</v>
      </c>
      <c r="K18" s="14"/>
      <c r="L18" s="13">
        <f>K18*2</f>
        <v>0</v>
      </c>
      <c r="M18" s="13">
        <f>L18+J18</f>
        <v>512</v>
      </c>
      <c r="N18" s="15">
        <f>Tableau5[[#This Row],[TOTAL
GENERAL]]/1</f>
        <v>512</v>
      </c>
      <c r="O18" s="16">
        <f>Tableau5[[#This Row],[MOYENNE]]/6</f>
        <v>85.333333333333329</v>
      </c>
    </row>
    <row r="19" spans="1:15" ht="24.95" customHeight="1">
      <c r="A19" s="8">
        <v>16</v>
      </c>
      <c r="B19" s="9" t="s">
        <v>35</v>
      </c>
      <c r="C19" s="8" t="s">
        <v>24</v>
      </c>
      <c r="D19" s="10" t="s">
        <v>18</v>
      </c>
      <c r="E19" s="11">
        <v>506</v>
      </c>
      <c r="F19" s="12">
        <v>497</v>
      </c>
      <c r="G19" s="11"/>
      <c r="H19" s="12"/>
      <c r="I19" s="11"/>
      <c r="J19" s="13">
        <f>(SUM(E19:I19)-MIN(E19:I19))</f>
        <v>506</v>
      </c>
      <c r="K19" s="14"/>
      <c r="L19" s="13">
        <f>K19*2</f>
        <v>0</v>
      </c>
      <c r="M19" s="13">
        <f>L19+J19</f>
        <v>506</v>
      </c>
      <c r="N19" s="15">
        <f>Tableau5[[#This Row],[TOTAL
GENERAL]]/1</f>
        <v>506</v>
      </c>
      <c r="O19" s="16">
        <f>Tableau5[[#This Row],[MOYENNE]]/6</f>
        <v>84.333333333333329</v>
      </c>
    </row>
    <row r="20" spans="1:15" ht="24.95" customHeight="1">
      <c r="A20" s="8">
        <v>17</v>
      </c>
      <c r="B20" s="9" t="s">
        <v>107</v>
      </c>
      <c r="C20" s="8" t="s">
        <v>56</v>
      </c>
      <c r="D20" s="10" t="s">
        <v>18</v>
      </c>
      <c r="E20" s="11">
        <v>503</v>
      </c>
      <c r="F20" s="12">
        <v>0</v>
      </c>
      <c r="G20" s="11"/>
      <c r="H20" s="12"/>
      <c r="I20" s="11"/>
      <c r="J20" s="13">
        <f>(SUM(E20:I20)-MIN(E20:I20))</f>
        <v>503</v>
      </c>
      <c r="K20" s="14"/>
      <c r="L20" s="13">
        <f>K20*2</f>
        <v>0</v>
      </c>
      <c r="M20" s="13">
        <f>L20+J20</f>
        <v>503</v>
      </c>
      <c r="N20" s="15">
        <f>Tableau5[[#This Row],[TOTAL
GENERAL]]/1</f>
        <v>503</v>
      </c>
      <c r="O20" s="16">
        <f>Tableau5[[#This Row],[MOYENNE]]/6</f>
        <v>83.833333333333329</v>
      </c>
    </row>
    <row r="21" spans="1:15" ht="24.95" customHeight="1">
      <c r="A21" s="8">
        <v>18</v>
      </c>
      <c r="B21" s="9" t="s">
        <v>36</v>
      </c>
      <c r="C21" s="17" t="s">
        <v>22</v>
      </c>
      <c r="D21" s="10" t="s">
        <v>18</v>
      </c>
      <c r="E21" s="11">
        <v>499</v>
      </c>
      <c r="F21" s="12">
        <v>441</v>
      </c>
      <c r="G21" s="11"/>
      <c r="H21" s="11"/>
      <c r="I21" s="11"/>
      <c r="J21" s="13">
        <f>(SUM(E21:I21)-MIN(E21:I21))</f>
        <v>499</v>
      </c>
      <c r="K21" s="14"/>
      <c r="L21" s="13">
        <f>K21*2</f>
        <v>0</v>
      </c>
      <c r="M21" s="13">
        <f>L21+J21</f>
        <v>499</v>
      </c>
      <c r="N21" s="15">
        <f>Tableau5[[#This Row],[TOTAL
GENERAL]]/1</f>
        <v>499</v>
      </c>
      <c r="O21" s="16">
        <f>Tableau5[[#This Row],[MOYENNE]]/6</f>
        <v>83.166666666666671</v>
      </c>
    </row>
    <row r="22" spans="1:15" ht="24.95" customHeight="1">
      <c r="A22" s="8">
        <v>19</v>
      </c>
      <c r="B22" s="9" t="s">
        <v>131</v>
      </c>
      <c r="C22" s="8" t="s">
        <v>24</v>
      </c>
      <c r="D22" s="10" t="s">
        <v>18</v>
      </c>
      <c r="E22" s="180">
        <v>0</v>
      </c>
      <c r="F22" s="121">
        <v>489</v>
      </c>
      <c r="G22" s="121"/>
      <c r="H22" s="121"/>
      <c r="I22" s="121"/>
      <c r="J22" s="122">
        <f>(SUM(E22:I22)-MIN(E22:I22))</f>
        <v>489</v>
      </c>
      <c r="K22" s="123"/>
      <c r="L22" s="122">
        <f>K22*2</f>
        <v>0</v>
      </c>
      <c r="M22" s="122">
        <f>L22+J22</f>
        <v>489</v>
      </c>
      <c r="N22" s="124">
        <f>Tableau5[[#This Row],[TOTAL
GENERAL]]/1</f>
        <v>489</v>
      </c>
      <c r="O22" s="126">
        <f>Tableau5[[#This Row],[MOYENNE]]/6</f>
        <v>81.5</v>
      </c>
    </row>
    <row r="23" spans="1:15" ht="24.95" customHeight="1">
      <c r="A23" s="8">
        <v>20</v>
      </c>
      <c r="B23" s="9" t="s">
        <v>122</v>
      </c>
      <c r="C23" s="8" t="s">
        <v>34</v>
      </c>
      <c r="D23" s="10" t="s">
        <v>37</v>
      </c>
      <c r="E23" s="180">
        <v>469</v>
      </c>
      <c r="F23" s="121">
        <v>484</v>
      </c>
      <c r="G23" s="121"/>
      <c r="H23" s="121"/>
      <c r="I23" s="121"/>
      <c r="J23" s="13">
        <f>(SUM(E23:I23)-MIN(E23:I23))</f>
        <v>484</v>
      </c>
      <c r="K23" s="123"/>
      <c r="L23" s="13">
        <f>K23*2</f>
        <v>0</v>
      </c>
      <c r="M23" s="13">
        <f>L23+J23</f>
        <v>484</v>
      </c>
      <c r="N23" s="15">
        <f>Tableau5[[#This Row],[TOTAL
GENERAL]]/1</f>
        <v>484</v>
      </c>
      <c r="O23" s="16">
        <f>Tableau5[[#This Row],[MOYENNE]]/6</f>
        <v>80.666666666666671</v>
      </c>
    </row>
    <row r="24" spans="1:15" s="135" customFormat="1" ht="24.95" customHeight="1">
      <c r="A24" s="137">
        <v>21</v>
      </c>
      <c r="B24" s="9" t="s">
        <v>118</v>
      </c>
      <c r="C24" s="127" t="s">
        <v>24</v>
      </c>
      <c r="D24" s="10" t="s">
        <v>18</v>
      </c>
      <c r="E24" s="121">
        <v>480</v>
      </c>
      <c r="F24" s="180">
        <v>476</v>
      </c>
      <c r="G24" s="121"/>
      <c r="H24" s="121"/>
      <c r="I24" s="121"/>
      <c r="J24" s="13">
        <f>(SUM(E24:I24)-MIN(E24:I24))</f>
        <v>480</v>
      </c>
      <c r="K24" s="123"/>
      <c r="L24" s="13">
        <f>K24*2</f>
        <v>0</v>
      </c>
      <c r="M24" s="13">
        <f>L24+J24</f>
        <v>480</v>
      </c>
      <c r="N24" s="15">
        <f>Tableau5[[#This Row],[TOTAL
GENERAL]]/1</f>
        <v>480</v>
      </c>
      <c r="O24" s="16">
        <f>Tableau5[[#This Row],[MOYENNE]]/6</f>
        <v>80</v>
      </c>
    </row>
    <row r="25" spans="1:15" ht="24.95" customHeight="1">
      <c r="A25" s="8">
        <v>22</v>
      </c>
      <c r="B25" s="277" t="s">
        <v>111</v>
      </c>
      <c r="C25" s="18" t="s">
        <v>112</v>
      </c>
      <c r="D25" s="19" t="s">
        <v>18</v>
      </c>
      <c r="E25" s="20">
        <v>474</v>
      </c>
      <c r="F25" s="192">
        <v>463</v>
      </c>
      <c r="G25" s="20"/>
      <c r="H25" s="20"/>
      <c r="I25" s="20"/>
      <c r="J25" s="21">
        <f>(SUM(E25:I25)-MIN(E25:I25))</f>
        <v>474</v>
      </c>
      <c r="K25" s="22"/>
      <c r="L25" s="21">
        <f>K25*2</f>
        <v>0</v>
      </c>
      <c r="M25" s="21">
        <f>L25+J25</f>
        <v>474</v>
      </c>
      <c r="N25" s="80">
        <f>Tableau5[[#This Row],[TOTAL
GENERAL]]/1</f>
        <v>474</v>
      </c>
      <c r="O25" s="193">
        <f>Tableau5[[#This Row],[MOYENNE]]/6</f>
        <v>79</v>
      </c>
    </row>
    <row r="26" spans="1:15" ht="24.95" customHeight="1">
      <c r="A26" s="8">
        <v>23</v>
      </c>
      <c r="B26" s="9" t="s">
        <v>116</v>
      </c>
      <c r="C26" s="8" t="s">
        <v>56</v>
      </c>
      <c r="D26" s="10" t="s">
        <v>18</v>
      </c>
      <c r="E26" s="180">
        <v>467</v>
      </c>
      <c r="F26" s="121">
        <v>471</v>
      </c>
      <c r="G26" s="121"/>
      <c r="H26" s="121"/>
      <c r="I26" s="121"/>
      <c r="J26" s="13">
        <f>(SUM(E26:I26)-MIN(E26:I26))</f>
        <v>471</v>
      </c>
      <c r="K26" s="123"/>
      <c r="L26" s="13">
        <f>K26*2</f>
        <v>0</v>
      </c>
      <c r="M26" s="13">
        <f>L26+J26</f>
        <v>471</v>
      </c>
      <c r="N26" s="15">
        <f>Tableau5[[#This Row],[TOTAL
GENERAL]]/1</f>
        <v>471</v>
      </c>
      <c r="O26" s="16">
        <f>Tableau5[[#This Row],[MOYENNE]]/6</f>
        <v>78.5</v>
      </c>
    </row>
    <row r="27" spans="1:15" ht="24.95" customHeight="1">
      <c r="B27" s="28"/>
      <c r="C27" s="28"/>
      <c r="D27" s="28"/>
      <c r="E27" s="28"/>
      <c r="F27" s="28"/>
      <c r="G27" s="28"/>
      <c r="H27" s="28"/>
      <c r="I27" s="28"/>
      <c r="J27" s="28"/>
      <c r="K27" s="29"/>
    </row>
    <row r="28" spans="1:15" ht="24.95" customHeight="1">
      <c r="A28" s="219" t="s">
        <v>38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1:15" ht="30">
      <c r="A29" s="2" t="s">
        <v>1</v>
      </c>
      <c r="B29" s="3" t="s">
        <v>2</v>
      </c>
      <c r="C29" s="4" t="s">
        <v>3</v>
      </c>
      <c r="D29" s="4" t="s">
        <v>4</v>
      </c>
      <c r="E29" s="5" t="s">
        <v>89</v>
      </c>
      <c r="F29" s="5" t="s">
        <v>90</v>
      </c>
      <c r="G29" s="5" t="s">
        <v>91</v>
      </c>
      <c r="H29" s="5" t="s">
        <v>92</v>
      </c>
      <c r="I29" s="5" t="s">
        <v>93</v>
      </c>
      <c r="J29" s="6" t="s">
        <v>10</v>
      </c>
      <c r="K29" s="7" t="s">
        <v>94</v>
      </c>
      <c r="L29" s="7" t="s">
        <v>12</v>
      </c>
      <c r="M29" s="7" t="s">
        <v>13</v>
      </c>
      <c r="N29" s="4" t="s">
        <v>14</v>
      </c>
      <c r="O29" s="38" t="s">
        <v>15</v>
      </c>
    </row>
    <row r="30" spans="1:15" ht="24.95" customHeight="1">
      <c r="A30" s="18">
        <v>1</v>
      </c>
      <c r="B30" s="9" t="s">
        <v>42</v>
      </c>
      <c r="C30" s="138" t="s">
        <v>17</v>
      </c>
      <c r="D30" s="139" t="s">
        <v>40</v>
      </c>
      <c r="E30" s="140">
        <v>538</v>
      </c>
      <c r="F30" s="180">
        <v>484</v>
      </c>
      <c r="G30" s="140"/>
      <c r="H30" s="140"/>
      <c r="I30" s="140"/>
      <c r="J30" s="141">
        <f>(SUM(E30:I30)-MIN(E30:I30))</f>
        <v>538</v>
      </c>
      <c r="K30" s="142"/>
      <c r="L30" s="141">
        <f>K30*2</f>
        <v>0</v>
      </c>
      <c r="M30" s="141">
        <f>Tableau6[[#This Row],[Total tour
Prelimin.]]+Tableau6[[#This Row],[Finale 
x2]]</f>
        <v>538</v>
      </c>
      <c r="N30" s="15">
        <f>Tableau6[[#This Row],[TOTAL
GENERAL]]/1</f>
        <v>538</v>
      </c>
      <c r="O30" s="143">
        <f>Tableau6[[#This Row],[MOYENNE]]/6</f>
        <v>89.666666666666671</v>
      </c>
    </row>
    <row r="31" spans="1:15" ht="24.95" customHeight="1">
      <c r="A31" s="18">
        <v>2</v>
      </c>
      <c r="B31" s="9" t="s">
        <v>43</v>
      </c>
      <c r="C31" s="8" t="s">
        <v>24</v>
      </c>
      <c r="D31" s="10" t="s">
        <v>40</v>
      </c>
      <c r="E31" s="12">
        <v>487</v>
      </c>
      <c r="F31" s="11">
        <v>521</v>
      </c>
      <c r="G31" s="11"/>
      <c r="H31" s="11"/>
      <c r="I31" s="11"/>
      <c r="J31" s="141">
        <f>(SUM(E31:I31)-MIN(E31:I31))</f>
        <v>521</v>
      </c>
      <c r="K31" s="14"/>
      <c r="L31" s="13">
        <f>K31*2</f>
        <v>0</v>
      </c>
      <c r="M31" s="13">
        <f>Tableau6[[#This Row],[Total tour
Prelimin.]]+Tableau6[[#This Row],[Finale 
x2]]</f>
        <v>521</v>
      </c>
      <c r="N31" s="15">
        <f>Tableau6[[#This Row],[TOTAL
GENERAL]]/1</f>
        <v>521</v>
      </c>
      <c r="O31" s="16">
        <f>Tableau6[[#This Row],[MOYENNE]]/6</f>
        <v>86.833333333333329</v>
      </c>
    </row>
    <row r="32" spans="1:15" ht="24.95" customHeight="1">
      <c r="A32" s="18">
        <v>3</v>
      </c>
      <c r="B32" s="9" t="s">
        <v>41</v>
      </c>
      <c r="C32" s="8" t="s">
        <v>17</v>
      </c>
      <c r="D32" s="10" t="s">
        <v>40</v>
      </c>
      <c r="E32" s="11">
        <v>519</v>
      </c>
      <c r="F32" s="12">
        <v>514</v>
      </c>
      <c r="G32" s="11"/>
      <c r="H32" s="11"/>
      <c r="I32" s="11"/>
      <c r="J32" s="141">
        <f>(SUM(E32:I32)-MIN(E32:I32))</f>
        <v>519</v>
      </c>
      <c r="K32" s="14"/>
      <c r="L32" s="13">
        <f>K32*2</f>
        <v>0</v>
      </c>
      <c r="M32" s="13">
        <f>Tableau6[[#This Row],[Total tour
Prelimin.]]+Tableau6[[#This Row],[Finale 
x2]]</f>
        <v>519</v>
      </c>
      <c r="N32" s="15">
        <f>Tableau6[[#This Row],[TOTAL
GENERAL]]/1</f>
        <v>519</v>
      </c>
      <c r="O32" s="16">
        <f>Tableau6[[#This Row],[MOYENNE]]/6</f>
        <v>86.5</v>
      </c>
    </row>
    <row r="33" spans="1:15" ht="24.95" customHeight="1">
      <c r="A33" s="18">
        <v>4</v>
      </c>
      <c r="B33" s="9" t="s">
        <v>44</v>
      </c>
      <c r="C33" s="8" t="s">
        <v>34</v>
      </c>
      <c r="D33" s="10" t="s">
        <v>45</v>
      </c>
      <c r="E33" s="12">
        <v>499</v>
      </c>
      <c r="F33" s="11">
        <v>500</v>
      </c>
      <c r="G33" s="11"/>
      <c r="H33" s="11"/>
      <c r="I33" s="11"/>
      <c r="J33" s="141">
        <f>(SUM(E33:I33)-MIN(E33:I33))</f>
        <v>500</v>
      </c>
      <c r="K33" s="14"/>
      <c r="L33" s="13">
        <f>K33*2</f>
        <v>0</v>
      </c>
      <c r="M33" s="13">
        <f>Tableau6[[#This Row],[Total tour
Prelimin.]]+Tableau6[[#This Row],[Finale 
x2]]</f>
        <v>500</v>
      </c>
      <c r="N33" s="15">
        <f>Tableau6[[#This Row],[TOTAL
GENERAL]]/1</f>
        <v>500</v>
      </c>
      <c r="O33" s="16">
        <f>Tableau6[[#This Row],[MOYENNE]]/6</f>
        <v>83.333333333333329</v>
      </c>
    </row>
    <row r="34" spans="1:15" ht="24.95" customHeight="1">
      <c r="A34" s="18">
        <v>5</v>
      </c>
      <c r="B34" s="9" t="s">
        <v>101</v>
      </c>
      <c r="C34" s="8" t="s">
        <v>17</v>
      </c>
      <c r="D34" s="10" t="s">
        <v>40</v>
      </c>
      <c r="E34" s="11">
        <v>492</v>
      </c>
      <c r="F34" s="12">
        <v>481</v>
      </c>
      <c r="G34" s="11"/>
      <c r="H34" s="11"/>
      <c r="I34" s="11"/>
      <c r="J34" s="141">
        <f>(SUM(E34:I34)-MIN(E34:I34))</f>
        <v>492</v>
      </c>
      <c r="K34" s="14"/>
      <c r="L34" s="13">
        <f>K34*2</f>
        <v>0</v>
      </c>
      <c r="M34" s="13">
        <f>Tableau6[[#This Row],[Total tour
Prelimin.]]+Tableau6[[#This Row],[Finale 
x2]]</f>
        <v>492</v>
      </c>
      <c r="N34" s="15">
        <f>Tableau6[[#This Row],[TOTAL
GENERAL]]/1</f>
        <v>492</v>
      </c>
      <c r="O34" s="16">
        <f>Tableau6[[#This Row],[MOYENNE]]/6</f>
        <v>82</v>
      </c>
    </row>
    <row r="35" spans="1:15" ht="24.95" customHeight="1">
      <c r="A35" s="18">
        <v>6</v>
      </c>
      <c r="B35" s="9" t="s">
        <v>130</v>
      </c>
      <c r="C35" s="138" t="s">
        <v>24</v>
      </c>
      <c r="D35" s="139" t="s">
        <v>40</v>
      </c>
      <c r="E35" s="180">
        <v>0</v>
      </c>
      <c r="F35" s="140">
        <v>473</v>
      </c>
      <c r="G35" s="140"/>
      <c r="H35" s="140"/>
      <c r="I35" s="140"/>
      <c r="J35" s="141">
        <f>(SUM(E35:I35)-MIN(E35:I35))</f>
        <v>473</v>
      </c>
      <c r="K35" s="142"/>
      <c r="L35" s="141">
        <f>K35*2</f>
        <v>0</v>
      </c>
      <c r="M35" s="141">
        <f>Tableau6[[#This Row],[Total tour
Prelimin.]]+Tableau6[[#This Row],[Finale 
x2]]</f>
        <v>473</v>
      </c>
      <c r="N35" s="190">
        <f>Tableau6[[#This Row],[TOTAL
GENERAL]]/1</f>
        <v>473</v>
      </c>
      <c r="O35" s="143">
        <f>Tableau6[[#This Row],[MOYENNE]]/6</f>
        <v>78.833333333333329</v>
      </c>
    </row>
    <row r="36" spans="1:15" ht="24.95" customHeight="1">
      <c r="A36" s="18">
        <v>7</v>
      </c>
      <c r="B36" s="9" t="s">
        <v>46</v>
      </c>
      <c r="C36" s="8" t="s">
        <v>17</v>
      </c>
      <c r="D36" s="10" t="s">
        <v>40</v>
      </c>
      <c r="E36" s="12">
        <v>472</v>
      </c>
      <c r="F36" s="11">
        <v>472</v>
      </c>
      <c r="G36" s="11"/>
      <c r="H36" s="11"/>
      <c r="I36" s="11"/>
      <c r="J36" s="141">
        <f>(SUM(E36:I36)-MIN(E36:I36))</f>
        <v>472</v>
      </c>
      <c r="K36" s="14"/>
      <c r="L36" s="13">
        <f>K36*2</f>
        <v>0</v>
      </c>
      <c r="M36" s="13">
        <f>Tableau6[[#This Row],[Total tour
Prelimin.]]+Tableau6[[#This Row],[Finale 
x2]]</f>
        <v>472</v>
      </c>
      <c r="N36" s="15">
        <f>Tableau6[[#This Row],[TOTAL
GENERAL]]/1</f>
        <v>472</v>
      </c>
      <c r="O36" s="16">
        <f>Tableau6[[#This Row],[MOYENNE]]/6</f>
        <v>78.666666666666671</v>
      </c>
    </row>
    <row r="37" spans="1:15" ht="24.95" customHeight="1">
      <c r="A37" s="18">
        <v>8</v>
      </c>
      <c r="B37" s="9" t="s">
        <v>126</v>
      </c>
      <c r="C37" s="138" t="s">
        <v>24</v>
      </c>
      <c r="D37" s="139" t="s">
        <v>37</v>
      </c>
      <c r="E37" s="180">
        <v>463</v>
      </c>
      <c r="F37" s="140">
        <v>464</v>
      </c>
      <c r="G37" s="140"/>
      <c r="H37" s="140"/>
      <c r="I37" s="140"/>
      <c r="J37" s="141">
        <f>(SUM(E37:I37)-MIN(E37:I37))</f>
        <v>464</v>
      </c>
      <c r="K37" s="142"/>
      <c r="L37" s="141">
        <f>K37*2</f>
        <v>0</v>
      </c>
      <c r="M37" s="141">
        <f>Tableau6[[#This Row],[Total tour
Prelimin.]]+Tableau6[[#This Row],[Finale 
x2]]</f>
        <v>464</v>
      </c>
      <c r="N37" s="190">
        <f>Tableau6[[#This Row],[TOTAL
GENERAL]]/1</f>
        <v>464</v>
      </c>
      <c r="O37" s="143">
        <f>Tableau6[[#This Row],[MOYENNE]]/6</f>
        <v>77.333333333333329</v>
      </c>
    </row>
    <row r="38" spans="1:15" ht="24.95" customHeight="1">
      <c r="A38" s="18">
        <v>9</v>
      </c>
      <c r="B38" s="23" t="s">
        <v>113</v>
      </c>
      <c r="C38" s="24" t="s">
        <v>56</v>
      </c>
      <c r="D38" s="25" t="s">
        <v>45</v>
      </c>
      <c r="E38" s="180">
        <v>381</v>
      </c>
      <c r="F38" s="121">
        <v>383</v>
      </c>
      <c r="G38" s="121"/>
      <c r="H38" s="121"/>
      <c r="I38" s="121"/>
      <c r="J38" s="141">
        <f>(SUM(E38:I38)-MIN(E38:I38))</f>
        <v>383</v>
      </c>
      <c r="K38" s="123"/>
      <c r="L38" s="122">
        <f>K38*2</f>
        <v>0</v>
      </c>
      <c r="M38" s="188">
        <f>Tableau6[[#This Row],[Total tour
Prelimin.]]+Tableau6[[#This Row],[Finale 
x2]]</f>
        <v>383</v>
      </c>
      <c r="N38" s="15">
        <f>Tableau6[[#This Row],[TOTAL
GENERAL]]/1</f>
        <v>383</v>
      </c>
      <c r="O38" s="126">
        <f>Tableau6[[#This Row],[MOYENNE]]/6</f>
        <v>63.833333333333336</v>
      </c>
    </row>
    <row r="39" spans="1:15" ht="27" customHeight="1">
      <c r="A39" s="31"/>
      <c r="B39" s="32"/>
      <c r="C39" s="33"/>
      <c r="D39" s="33"/>
      <c r="E39" s="34"/>
      <c r="F39" s="34"/>
      <c r="G39" s="34"/>
      <c r="H39" s="34"/>
      <c r="I39" s="34"/>
      <c r="J39" s="35"/>
      <c r="K39" s="34"/>
      <c r="L39" s="35"/>
      <c r="M39" s="35"/>
      <c r="N39" s="36"/>
      <c r="O39" s="37"/>
    </row>
    <row r="40" spans="1:15" ht="24.95" customHeight="1">
      <c r="A40" s="219" t="s">
        <v>47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1"/>
    </row>
    <row r="41" spans="1:15" ht="30">
      <c r="A41" s="2" t="s">
        <v>1</v>
      </c>
      <c r="B41" s="3" t="s">
        <v>2</v>
      </c>
      <c r="C41" s="4" t="s">
        <v>3</v>
      </c>
      <c r="D41" s="4" t="s">
        <v>4</v>
      </c>
      <c r="E41" s="5" t="s">
        <v>89</v>
      </c>
      <c r="F41" s="5" t="s">
        <v>90</v>
      </c>
      <c r="G41" s="5" t="s">
        <v>91</v>
      </c>
      <c r="H41" s="5" t="s">
        <v>92</v>
      </c>
      <c r="I41" s="5" t="s">
        <v>93</v>
      </c>
      <c r="J41" s="6" t="s">
        <v>10</v>
      </c>
      <c r="K41" s="7" t="s">
        <v>94</v>
      </c>
      <c r="L41" s="7" t="s">
        <v>12</v>
      </c>
      <c r="M41" s="7" t="s">
        <v>13</v>
      </c>
      <c r="N41" s="4" t="s">
        <v>14</v>
      </c>
      <c r="O41" s="38" t="s">
        <v>15</v>
      </c>
    </row>
    <row r="42" spans="1:15" ht="24.95" customHeight="1">
      <c r="A42" s="39">
        <v>1</v>
      </c>
      <c r="B42" s="40" t="s">
        <v>50</v>
      </c>
      <c r="C42" s="17" t="s">
        <v>22</v>
      </c>
      <c r="D42" s="10" t="s">
        <v>37</v>
      </c>
      <c r="E42" s="12">
        <v>556</v>
      </c>
      <c r="F42" s="11">
        <v>576</v>
      </c>
      <c r="G42" s="11"/>
      <c r="H42" s="11"/>
      <c r="I42" s="11"/>
      <c r="J42" s="41">
        <f>(SUM(E42:I42)-MIN(E42:I42))</f>
        <v>576</v>
      </c>
      <c r="K42" s="14"/>
      <c r="L42" s="13">
        <f>K42*2</f>
        <v>0</v>
      </c>
      <c r="M42" s="13">
        <f>J42+L42</f>
        <v>576</v>
      </c>
      <c r="N42" s="15">
        <f>Tableau7[[#This Row],[TOTAL
GENERAL]]/1</f>
        <v>576</v>
      </c>
      <c r="O42" s="42">
        <f>N42/6</f>
        <v>96</v>
      </c>
    </row>
    <row r="43" spans="1:15" ht="24.95" customHeight="1">
      <c r="A43" s="39">
        <v>2</v>
      </c>
      <c r="B43" s="40" t="s">
        <v>48</v>
      </c>
      <c r="C43" s="8" t="s">
        <v>34</v>
      </c>
      <c r="D43" s="10" t="s">
        <v>120</v>
      </c>
      <c r="E43" s="11">
        <v>574</v>
      </c>
      <c r="F43" s="12">
        <v>569</v>
      </c>
      <c r="G43" s="11"/>
      <c r="H43" s="11"/>
      <c r="I43" s="11"/>
      <c r="J43" s="41">
        <f>(SUM(E43:I43)-MIN(E43:I43))</f>
        <v>574</v>
      </c>
      <c r="K43" s="14"/>
      <c r="L43" s="13">
        <f>K43*2</f>
        <v>0</v>
      </c>
      <c r="M43" s="13">
        <f>J43+L43</f>
        <v>574</v>
      </c>
      <c r="N43" s="15">
        <f>Tableau7[[#This Row],[TOTAL
GENERAL]]/1</f>
        <v>574</v>
      </c>
      <c r="O43" s="42">
        <f>N43/6</f>
        <v>95.666666666666671</v>
      </c>
    </row>
    <row r="44" spans="1:15" ht="24.95" customHeight="1">
      <c r="A44" s="39">
        <v>3</v>
      </c>
      <c r="B44" s="40" t="s">
        <v>49</v>
      </c>
      <c r="C44" s="8" t="s">
        <v>34</v>
      </c>
      <c r="D44" s="10" t="s">
        <v>120</v>
      </c>
      <c r="E44" s="12">
        <v>557</v>
      </c>
      <c r="F44" s="11">
        <v>571</v>
      </c>
      <c r="G44" s="11"/>
      <c r="H44" s="11"/>
      <c r="I44" s="11"/>
      <c r="J44" s="41">
        <f>(SUM(E44:I44)-MIN(E44:I44))</f>
        <v>571</v>
      </c>
      <c r="K44" s="14"/>
      <c r="L44" s="13">
        <f>K44*2</f>
        <v>0</v>
      </c>
      <c r="M44" s="13">
        <f>J44+L44</f>
        <v>571</v>
      </c>
      <c r="N44" s="15">
        <f>Tableau7[[#This Row],[TOTAL
GENERAL]]/1</f>
        <v>571</v>
      </c>
      <c r="O44" s="42">
        <f>N44/6</f>
        <v>95.166666666666671</v>
      </c>
    </row>
    <row r="45" spans="1:15" ht="24.95" customHeight="1">
      <c r="A45" s="39">
        <v>4</v>
      </c>
      <c r="B45" s="40" t="s">
        <v>104</v>
      </c>
      <c r="C45" s="8" t="s">
        <v>56</v>
      </c>
      <c r="D45" s="10" t="s">
        <v>120</v>
      </c>
      <c r="E45" s="180">
        <v>552</v>
      </c>
      <c r="F45" s="121">
        <v>559</v>
      </c>
      <c r="G45" s="121"/>
      <c r="H45" s="121"/>
      <c r="I45" s="121"/>
      <c r="J45" s="41">
        <f>(SUM(E45:I45)-MIN(E45:I45))</f>
        <v>559</v>
      </c>
      <c r="K45" s="123"/>
      <c r="L45" s="122">
        <f>K45*2</f>
        <v>0</v>
      </c>
      <c r="M45" s="122">
        <f>J45+L45</f>
        <v>559</v>
      </c>
      <c r="N45" s="15">
        <f>Tableau7[[#This Row],[TOTAL
GENERAL]]/1</f>
        <v>559</v>
      </c>
      <c r="O45" s="125">
        <f>N45/6</f>
        <v>93.166666666666671</v>
      </c>
    </row>
    <row r="46" spans="1:15" ht="24.95" customHeight="1">
      <c r="A46" s="39">
        <v>5</v>
      </c>
      <c r="B46" s="40" t="s">
        <v>51</v>
      </c>
      <c r="C46" s="8" t="s">
        <v>34</v>
      </c>
      <c r="D46" s="10" t="s">
        <v>37</v>
      </c>
      <c r="E46" s="12">
        <v>0</v>
      </c>
      <c r="F46" s="11">
        <v>513</v>
      </c>
      <c r="G46" s="11"/>
      <c r="H46" s="11"/>
      <c r="I46" s="11"/>
      <c r="J46" s="41">
        <f>(SUM(E46:I46)-MIN(E46:I46))</f>
        <v>513</v>
      </c>
      <c r="K46" s="14"/>
      <c r="L46" s="13">
        <f>K46*2</f>
        <v>0</v>
      </c>
      <c r="M46" s="13">
        <f>J46+L46</f>
        <v>513</v>
      </c>
      <c r="N46" s="15">
        <f>Tableau7[[#This Row],[TOTAL
GENERAL]]/1</f>
        <v>513</v>
      </c>
      <c r="O46" s="42">
        <f>N46/6</f>
        <v>85.5</v>
      </c>
    </row>
    <row r="47" spans="1:15" ht="24.95" customHeight="1">
      <c r="A47" s="39">
        <v>6</v>
      </c>
      <c r="B47" s="40" t="s">
        <v>52</v>
      </c>
      <c r="C47" s="8" t="s">
        <v>56</v>
      </c>
      <c r="D47" s="10" t="s">
        <v>120</v>
      </c>
      <c r="E47" s="11">
        <v>358</v>
      </c>
      <c r="F47" s="12">
        <v>0</v>
      </c>
      <c r="G47" s="11"/>
      <c r="H47" s="11"/>
      <c r="I47" s="11"/>
      <c r="J47" s="41">
        <f>(SUM(E47:I47)-MIN(E47:I47))</f>
        <v>358</v>
      </c>
      <c r="K47" s="14"/>
      <c r="L47" s="13">
        <f>K47*2</f>
        <v>0</v>
      </c>
      <c r="M47" s="13">
        <f>J47+L47</f>
        <v>358</v>
      </c>
      <c r="N47" s="15">
        <f>Tableau7[[#This Row],[TOTAL
GENERAL]]/1</f>
        <v>358</v>
      </c>
      <c r="O47" s="42">
        <f>N47/6</f>
        <v>59.666666666666664</v>
      </c>
    </row>
    <row r="48" spans="1:15" ht="24.95" customHeight="1">
      <c r="A48" s="39">
        <v>7</v>
      </c>
      <c r="B48" s="40" t="s">
        <v>106</v>
      </c>
      <c r="C48" s="8" t="s">
        <v>56</v>
      </c>
      <c r="D48" s="10" t="s">
        <v>18</v>
      </c>
      <c r="E48" s="180">
        <v>328</v>
      </c>
      <c r="F48" s="121">
        <v>328</v>
      </c>
      <c r="G48" s="121"/>
      <c r="H48" s="121"/>
      <c r="I48" s="121"/>
      <c r="J48" s="41">
        <f>(SUM(E48:I48)-MIN(E48:I48))</f>
        <v>328</v>
      </c>
      <c r="K48" s="123"/>
      <c r="L48" s="122">
        <f>K48*2</f>
        <v>0</v>
      </c>
      <c r="M48" s="122">
        <f>J48+L48</f>
        <v>328</v>
      </c>
      <c r="N48" s="15">
        <f>Tableau7[[#This Row],[TOTAL
GENERAL]]/1</f>
        <v>328</v>
      </c>
      <c r="O48" s="125">
        <f>N48/6</f>
        <v>54.666666666666664</v>
      </c>
    </row>
    <row r="49" spans="1:15" ht="24.95" customHeight="1">
      <c r="A49" s="33"/>
    </row>
    <row r="50" spans="1:15" ht="24.95" customHeight="1">
      <c r="A50" s="219" t="s">
        <v>53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1"/>
    </row>
    <row r="51" spans="1:15" ht="30">
      <c r="A51" s="43" t="s">
        <v>1</v>
      </c>
      <c r="B51" s="44" t="s">
        <v>2</v>
      </c>
      <c r="C51" s="45" t="s">
        <v>3</v>
      </c>
      <c r="D51" s="45" t="s">
        <v>4</v>
      </c>
      <c r="E51" s="46" t="s">
        <v>5</v>
      </c>
      <c r="F51" s="46" t="s">
        <v>6</v>
      </c>
      <c r="G51" s="46" t="s">
        <v>7</v>
      </c>
      <c r="H51" s="46" t="s">
        <v>8</v>
      </c>
      <c r="I51" s="46" t="s">
        <v>9</v>
      </c>
      <c r="J51" s="47" t="s">
        <v>10</v>
      </c>
      <c r="K51" s="48" t="s">
        <v>11</v>
      </c>
      <c r="L51" s="48" t="s">
        <v>12</v>
      </c>
      <c r="M51" s="48" t="s">
        <v>13</v>
      </c>
      <c r="N51" s="49" t="s">
        <v>14</v>
      </c>
      <c r="O51" s="50" t="s">
        <v>15</v>
      </c>
    </row>
    <row r="52" spans="1:15" ht="24.95" customHeight="1">
      <c r="A52" s="18">
        <v>1</v>
      </c>
      <c r="B52" s="9" t="s">
        <v>124</v>
      </c>
      <c r="C52" s="8" t="s">
        <v>17</v>
      </c>
      <c r="D52" s="10" t="s">
        <v>40</v>
      </c>
      <c r="E52" s="180">
        <v>564</v>
      </c>
      <c r="F52" s="121">
        <v>572</v>
      </c>
      <c r="G52" s="121"/>
      <c r="H52" s="121"/>
      <c r="I52" s="121"/>
      <c r="J52" s="122">
        <f>(SUM(E52:I52)-MIN(E52:I52))</f>
        <v>572</v>
      </c>
      <c r="K52" s="123"/>
      <c r="L52" s="122">
        <f>K52*2</f>
        <v>0</v>
      </c>
      <c r="M52" s="122">
        <f>J52+L52</f>
        <v>572</v>
      </c>
      <c r="N52" s="124">
        <f>Tableau8[[#This Row],[TOTAL
GENERAL]]/1</f>
        <v>572</v>
      </c>
      <c r="O52" s="125">
        <f>N52/6</f>
        <v>95.333333333333329</v>
      </c>
    </row>
    <row r="53" spans="1:15" ht="24.95" customHeight="1">
      <c r="A53" s="18">
        <v>2</v>
      </c>
      <c r="B53" s="9" t="s">
        <v>54</v>
      </c>
      <c r="C53" s="8" t="s">
        <v>24</v>
      </c>
      <c r="D53" s="10" t="s">
        <v>40</v>
      </c>
      <c r="E53" s="12">
        <v>521</v>
      </c>
      <c r="F53" s="11">
        <v>531</v>
      </c>
      <c r="G53" s="11"/>
      <c r="H53" s="11"/>
      <c r="I53" s="11"/>
      <c r="J53" s="122">
        <f>(SUM(E53:I53)-MIN(E53:I53))</f>
        <v>531</v>
      </c>
      <c r="K53" s="14"/>
      <c r="L53" s="13">
        <f>K53*2</f>
        <v>0</v>
      </c>
      <c r="M53" s="13">
        <f>J53+L53</f>
        <v>531</v>
      </c>
      <c r="N53" s="124">
        <f>Tableau8[[#This Row],[TOTAL
GENERAL]]/1</f>
        <v>531</v>
      </c>
      <c r="O53" s="42">
        <f>N53/6</f>
        <v>88.5</v>
      </c>
    </row>
    <row r="54" spans="1:15" ht="24.95" customHeight="1">
      <c r="A54" s="18">
        <v>3</v>
      </c>
      <c r="B54" s="9" t="s">
        <v>123</v>
      </c>
      <c r="C54" s="8" t="s">
        <v>34</v>
      </c>
      <c r="D54" s="10" t="s">
        <v>40</v>
      </c>
      <c r="E54" s="121">
        <v>487</v>
      </c>
      <c r="F54" s="180">
        <v>461</v>
      </c>
      <c r="G54" s="121"/>
      <c r="H54" s="121"/>
      <c r="I54" s="121"/>
      <c r="J54" s="122">
        <f>(SUM(E54:I54)-MIN(E54:I54))</f>
        <v>487</v>
      </c>
      <c r="K54" s="123"/>
      <c r="L54" s="122">
        <f>K54*2</f>
        <v>0</v>
      </c>
      <c r="M54" s="122">
        <f>J54+L54</f>
        <v>487</v>
      </c>
      <c r="N54" s="124">
        <f>Tableau8[[#This Row],[TOTAL
GENERAL]]/1</f>
        <v>487</v>
      </c>
      <c r="O54" s="125">
        <f>N54/6</f>
        <v>81.166666666666671</v>
      </c>
    </row>
    <row r="55" spans="1:15" ht="24.95" customHeight="1">
      <c r="A55" s="18">
        <v>4</v>
      </c>
      <c r="B55" s="9" t="s">
        <v>55</v>
      </c>
      <c r="C55" s="8" t="s">
        <v>56</v>
      </c>
      <c r="D55" s="10" t="s">
        <v>40</v>
      </c>
      <c r="E55" s="12">
        <v>333</v>
      </c>
      <c r="F55" s="11">
        <v>362</v>
      </c>
      <c r="G55" s="11"/>
      <c r="H55" s="11"/>
      <c r="I55" s="11"/>
      <c r="J55" s="122">
        <f>(SUM(E55:I55)-MIN(E55:I55))</f>
        <v>362</v>
      </c>
      <c r="K55" s="14"/>
      <c r="L55" s="13">
        <f>K55*2</f>
        <v>0</v>
      </c>
      <c r="M55" s="13">
        <f>J55+L55</f>
        <v>362</v>
      </c>
      <c r="N55" s="124">
        <f>Tableau8[[#This Row],[TOTAL
GENERAL]]/1</f>
        <v>362</v>
      </c>
      <c r="O55" s="42">
        <f>N55/6</f>
        <v>60.333333333333336</v>
      </c>
    </row>
    <row r="56" spans="1:15" ht="24.95" customHeight="1">
      <c r="A56" s="18">
        <v>5</v>
      </c>
      <c r="B56" s="9" t="s">
        <v>105</v>
      </c>
      <c r="C56" s="8" t="s">
        <v>56</v>
      </c>
      <c r="D56" s="10" t="s">
        <v>40</v>
      </c>
      <c r="E56" s="180">
        <v>269</v>
      </c>
      <c r="F56" s="121">
        <v>336</v>
      </c>
      <c r="G56" s="121"/>
      <c r="H56" s="121"/>
      <c r="I56" s="121"/>
      <c r="J56" s="122">
        <f>(SUM(E56:I56)-MIN(E56:I56))</f>
        <v>336</v>
      </c>
      <c r="K56" s="123"/>
      <c r="L56" s="122">
        <f>K56*2</f>
        <v>0</v>
      </c>
      <c r="M56" s="122">
        <f>J56+L56</f>
        <v>336</v>
      </c>
      <c r="N56" s="124">
        <f>Tableau8[[#This Row],[TOTAL
GENERAL]]/1</f>
        <v>336</v>
      </c>
      <c r="O56" s="125">
        <f>N56/6</f>
        <v>56</v>
      </c>
    </row>
    <row r="57" spans="1:15" ht="30" customHeight="1">
      <c r="A57" s="51"/>
      <c r="B57" s="28"/>
      <c r="C57" s="28"/>
      <c r="D57" s="28"/>
      <c r="E57" s="52"/>
      <c r="F57" s="52"/>
      <c r="G57" s="53"/>
      <c r="H57" s="52"/>
      <c r="I57" s="54"/>
      <c r="J57" s="55"/>
      <c r="K57" s="52"/>
      <c r="L57" s="55"/>
      <c r="M57" s="55"/>
      <c r="N57" s="56"/>
      <c r="O57" s="57"/>
    </row>
    <row r="58" spans="1:15" ht="27" customHeight="1">
      <c r="A58" s="219" t="s">
        <v>57</v>
      </c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1"/>
    </row>
    <row r="59" spans="1:15" ht="30">
      <c r="A59" s="2" t="s">
        <v>1</v>
      </c>
      <c r="B59" s="3" t="s">
        <v>2</v>
      </c>
      <c r="C59" s="4" t="s">
        <v>3</v>
      </c>
      <c r="D59" s="4" t="s">
        <v>4</v>
      </c>
      <c r="E59" s="5" t="s">
        <v>89</v>
      </c>
      <c r="F59" s="5" t="s">
        <v>90</v>
      </c>
      <c r="G59" s="5" t="s">
        <v>91</v>
      </c>
      <c r="H59" s="5" t="s">
        <v>92</v>
      </c>
      <c r="I59" s="5" t="s">
        <v>93</v>
      </c>
      <c r="J59" s="6" t="s">
        <v>10</v>
      </c>
      <c r="K59" s="7" t="s">
        <v>94</v>
      </c>
      <c r="L59" s="7" t="s">
        <v>12</v>
      </c>
      <c r="M59" s="7" t="s">
        <v>13</v>
      </c>
      <c r="N59" s="4" t="s">
        <v>14</v>
      </c>
      <c r="O59" s="38" t="s">
        <v>15</v>
      </c>
    </row>
    <row r="60" spans="1:15" ht="24.95" customHeight="1">
      <c r="A60" s="8">
        <v>1</v>
      </c>
      <c r="B60" s="9" t="s">
        <v>21</v>
      </c>
      <c r="C60" s="17" t="s">
        <v>22</v>
      </c>
      <c r="D60" s="10" t="s">
        <v>18</v>
      </c>
      <c r="E60" s="12">
        <v>352</v>
      </c>
      <c r="F60" s="11">
        <v>357</v>
      </c>
      <c r="G60" s="121"/>
      <c r="H60" s="121"/>
      <c r="I60" s="180"/>
      <c r="J60" s="122">
        <f>(SUM(E60:I60)-MIN(E60:I60))</f>
        <v>357</v>
      </c>
      <c r="K60" s="123"/>
      <c r="L60" s="13">
        <f>K60*2</f>
        <v>0</v>
      </c>
      <c r="M60" s="13">
        <f>J60+L60</f>
        <v>357</v>
      </c>
      <c r="N60" s="15">
        <f>Tableau9[[#This Row],[TOTAL
GENERAL]]/1</f>
        <v>357</v>
      </c>
      <c r="O60" s="42">
        <f>N60/4</f>
        <v>89.25</v>
      </c>
    </row>
    <row r="61" spans="1:15" ht="24.95" customHeight="1">
      <c r="A61" s="8">
        <v>1</v>
      </c>
      <c r="B61" s="9" t="s">
        <v>39</v>
      </c>
      <c r="C61" s="17" t="s">
        <v>22</v>
      </c>
      <c r="D61" s="10" t="s">
        <v>40</v>
      </c>
      <c r="E61" s="12">
        <v>338</v>
      </c>
      <c r="F61" s="11">
        <v>357</v>
      </c>
      <c r="G61" s="12"/>
      <c r="H61" s="11"/>
      <c r="I61" s="11"/>
      <c r="J61" s="122">
        <f>(SUM(E61:I61)-MIN(E61:I61))</f>
        <v>357</v>
      </c>
      <c r="K61" s="14"/>
      <c r="L61" s="13">
        <f>K61*2</f>
        <v>0</v>
      </c>
      <c r="M61" s="13">
        <f>J61+L61</f>
        <v>357</v>
      </c>
      <c r="N61" s="15">
        <f>Tableau9[[#This Row],[TOTAL
GENERAL]]/1</f>
        <v>357</v>
      </c>
      <c r="O61" s="42">
        <f>N61/4</f>
        <v>89.25</v>
      </c>
    </row>
    <row r="62" spans="1:15" ht="24.95" customHeight="1">
      <c r="A62" s="8">
        <v>3</v>
      </c>
      <c r="B62" s="9" t="s">
        <v>16</v>
      </c>
      <c r="C62" s="8" t="s">
        <v>17</v>
      </c>
      <c r="D62" s="10" t="s">
        <v>18</v>
      </c>
      <c r="E62" s="12">
        <v>343</v>
      </c>
      <c r="F62" s="11">
        <v>354</v>
      </c>
      <c r="G62" s="12"/>
      <c r="H62" s="11"/>
      <c r="I62" s="11"/>
      <c r="J62" s="122">
        <f>(SUM(E62:I62)-MIN(E62:I62))</f>
        <v>354</v>
      </c>
      <c r="K62" s="14"/>
      <c r="L62" s="13">
        <f>K62*2</f>
        <v>0</v>
      </c>
      <c r="M62" s="13">
        <f>J62+L62</f>
        <v>354</v>
      </c>
      <c r="N62" s="15">
        <f>Tableau9[[#This Row],[TOTAL
GENERAL]]/1</f>
        <v>354</v>
      </c>
      <c r="O62" s="42">
        <f>N62/4</f>
        <v>88.5</v>
      </c>
    </row>
    <row r="63" spans="1:15" ht="24.95" customHeight="1">
      <c r="A63" s="8">
        <v>4</v>
      </c>
      <c r="B63" s="9" t="s">
        <v>125</v>
      </c>
      <c r="C63" s="8" t="s">
        <v>17</v>
      </c>
      <c r="D63" s="10" t="s">
        <v>18</v>
      </c>
      <c r="E63" s="121">
        <v>352</v>
      </c>
      <c r="F63" s="279">
        <v>344</v>
      </c>
      <c r="G63" s="280"/>
      <c r="H63" s="280"/>
      <c r="I63" s="280"/>
      <c r="J63" s="21">
        <f>(SUM(E63:I63)-MIN(E63:I63))</f>
        <v>352</v>
      </c>
      <c r="K63" s="281"/>
      <c r="L63" s="21">
        <f>K63*2</f>
        <v>0</v>
      </c>
      <c r="M63" s="122">
        <f>J63+L63</f>
        <v>352</v>
      </c>
      <c r="N63" s="124">
        <f>Tableau9[[#This Row],[TOTAL
GENERAL]]/1</f>
        <v>352</v>
      </c>
      <c r="O63" s="125">
        <f>N63/4</f>
        <v>88</v>
      </c>
    </row>
    <row r="64" spans="1:15" ht="24.95" customHeight="1">
      <c r="A64" s="8">
        <v>5</v>
      </c>
      <c r="B64" s="9" t="s">
        <v>28</v>
      </c>
      <c r="C64" s="8" t="s">
        <v>17</v>
      </c>
      <c r="D64" s="10" t="s">
        <v>18</v>
      </c>
      <c r="E64" s="12">
        <v>329</v>
      </c>
      <c r="F64" s="11">
        <v>333</v>
      </c>
      <c r="G64" s="58"/>
      <c r="H64" s="58"/>
      <c r="I64" s="58"/>
      <c r="J64" s="122">
        <f>(SUM(E64:I64)-MIN(E64:I64))</f>
        <v>333</v>
      </c>
      <c r="K64" s="60"/>
      <c r="L64" s="59">
        <f>K64*2</f>
        <v>0</v>
      </c>
      <c r="M64" s="59">
        <f>J64+L64</f>
        <v>333</v>
      </c>
      <c r="N64" s="85">
        <f>Tableau9[[#This Row],[TOTAL
GENERAL]]/1</f>
        <v>333</v>
      </c>
      <c r="O64" s="86">
        <f>N64/4</f>
        <v>83.25</v>
      </c>
    </row>
    <row r="65" spans="1:18" ht="30" customHeight="1">
      <c r="A65" s="51"/>
      <c r="B65" s="28"/>
      <c r="C65" s="28"/>
      <c r="D65" s="28"/>
      <c r="E65" s="52"/>
      <c r="F65" s="52"/>
      <c r="G65" s="53"/>
      <c r="H65" s="52"/>
      <c r="I65" s="54"/>
      <c r="J65" s="55"/>
      <c r="K65" s="52"/>
      <c r="L65" s="55"/>
      <c r="M65" s="55"/>
      <c r="N65" s="56"/>
      <c r="O65" s="57"/>
    </row>
    <row r="66" spans="1:18" ht="27" customHeight="1">
      <c r="A66" s="219" t="s">
        <v>59</v>
      </c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8"/>
    </row>
    <row r="67" spans="1:18" ht="30">
      <c r="A67" s="2" t="s">
        <v>1</v>
      </c>
      <c r="B67" s="3" t="s">
        <v>2</v>
      </c>
      <c r="C67" s="4" t="s">
        <v>3</v>
      </c>
      <c r="D67" s="4" t="s">
        <v>4</v>
      </c>
      <c r="E67" s="5" t="s">
        <v>89</v>
      </c>
      <c r="F67" s="5" t="s">
        <v>90</v>
      </c>
      <c r="G67" s="5" t="s">
        <v>91</v>
      </c>
      <c r="H67" s="5" t="s">
        <v>92</v>
      </c>
      <c r="I67" s="5" t="s">
        <v>93</v>
      </c>
      <c r="J67" s="6" t="s">
        <v>10</v>
      </c>
      <c r="K67" s="7" t="s">
        <v>94</v>
      </c>
      <c r="L67" s="7" t="s">
        <v>12</v>
      </c>
      <c r="M67" s="7" t="s">
        <v>13</v>
      </c>
      <c r="N67" s="4" t="s">
        <v>14</v>
      </c>
      <c r="O67" s="38" t="s">
        <v>15</v>
      </c>
    </row>
    <row r="68" spans="1:18" s="69" customFormat="1" ht="24.95" customHeight="1">
      <c r="A68" s="8">
        <v>1</v>
      </c>
      <c r="B68" s="40" t="s">
        <v>21</v>
      </c>
      <c r="C68" s="17" t="s">
        <v>22</v>
      </c>
      <c r="D68" s="10" t="s">
        <v>18</v>
      </c>
      <c r="E68" s="12">
        <v>24</v>
      </c>
      <c r="F68" s="11">
        <v>26</v>
      </c>
      <c r="G68" s="11"/>
      <c r="H68" s="12"/>
      <c r="I68" s="11"/>
      <c r="J68" s="13">
        <f>(SUM(E68:I68)-MIN(E68:I68))</f>
        <v>26</v>
      </c>
      <c r="K68" s="14"/>
      <c r="L68" s="13">
        <f>K68*2</f>
        <v>0</v>
      </c>
      <c r="M68" s="13">
        <f>J68+L68</f>
        <v>26</v>
      </c>
      <c r="N68" s="15">
        <f>Tableau10[[#This Row],[TOTAL
GENERAL]]/1</f>
        <v>26</v>
      </c>
      <c r="O68" s="42">
        <f>N68/8</f>
        <v>3.25</v>
      </c>
      <c r="P68" s="68"/>
      <c r="Q68" s="51"/>
    </row>
    <row r="69" spans="1:18" s="145" customFormat="1" ht="24.95" customHeight="1">
      <c r="A69" s="8">
        <v>2</v>
      </c>
      <c r="B69" s="40" t="s">
        <v>125</v>
      </c>
      <c r="C69" s="8" t="s">
        <v>17</v>
      </c>
      <c r="D69" s="10" t="s">
        <v>18</v>
      </c>
      <c r="E69" s="180">
        <v>22</v>
      </c>
      <c r="F69" s="121">
        <v>23</v>
      </c>
      <c r="G69" s="121"/>
      <c r="H69" s="121"/>
      <c r="I69" s="121"/>
      <c r="J69" s="13">
        <f>(SUM(E69:I69)-MIN(E69:I69))</f>
        <v>23</v>
      </c>
      <c r="K69" s="123"/>
      <c r="L69" s="122">
        <f>K69*2</f>
        <v>0</v>
      </c>
      <c r="M69" s="122">
        <f>J69+L69</f>
        <v>23</v>
      </c>
      <c r="N69" s="15">
        <f>Tableau10[[#This Row],[TOTAL
GENERAL]]/1</f>
        <v>23</v>
      </c>
      <c r="O69" s="125">
        <f>N69/8</f>
        <v>2.875</v>
      </c>
      <c r="Q69" s="51"/>
    </row>
    <row r="70" spans="1:18" s="51" customFormat="1" ht="24.95" customHeight="1">
      <c r="A70" s="18">
        <v>3</v>
      </c>
      <c r="B70" s="40" t="s">
        <v>28</v>
      </c>
      <c r="C70" s="8" t="s">
        <v>17</v>
      </c>
      <c r="D70" s="10" t="s">
        <v>18</v>
      </c>
      <c r="E70" s="12">
        <v>10</v>
      </c>
      <c r="F70" s="11">
        <v>17</v>
      </c>
      <c r="G70" s="11"/>
      <c r="H70" s="12"/>
      <c r="I70" s="11"/>
      <c r="J70" s="13">
        <f>(SUM(E70:I70)-MIN(E70:I70))</f>
        <v>17</v>
      </c>
      <c r="K70" s="14"/>
      <c r="L70" s="13">
        <f>K70*2</f>
        <v>0</v>
      </c>
      <c r="M70" s="13">
        <f>J70+L70</f>
        <v>17</v>
      </c>
      <c r="N70" s="15">
        <f>Tableau10[[#This Row],[TOTAL
GENERAL]]/1</f>
        <v>17</v>
      </c>
      <c r="O70" s="42">
        <f>N70/8</f>
        <v>2.125</v>
      </c>
    </row>
    <row r="71" spans="1:18" s="51" customFormat="1" ht="24.95" customHeight="1">
      <c r="A71" s="18">
        <v>3</v>
      </c>
      <c r="B71" s="40" t="s">
        <v>39</v>
      </c>
      <c r="C71" s="17" t="s">
        <v>22</v>
      </c>
      <c r="D71" s="10" t="s">
        <v>40</v>
      </c>
      <c r="E71" s="12">
        <v>8</v>
      </c>
      <c r="F71" s="11">
        <v>17</v>
      </c>
      <c r="G71" s="11"/>
      <c r="H71" s="12"/>
      <c r="I71" s="11"/>
      <c r="J71" s="13">
        <f>(SUM(E71:I71)-MIN(E71:I71))</f>
        <v>17</v>
      </c>
      <c r="K71" s="14"/>
      <c r="L71" s="13">
        <f>K71*2</f>
        <v>0</v>
      </c>
      <c r="M71" s="13">
        <f>J71+L71</f>
        <v>17</v>
      </c>
      <c r="N71" s="15">
        <f>Tableau10[[#This Row],[TOTAL
GENERAL]]/1</f>
        <v>17</v>
      </c>
      <c r="O71" s="42">
        <f>N71/8</f>
        <v>2.125</v>
      </c>
    </row>
    <row r="72" spans="1:18" s="51" customFormat="1" ht="24.95" customHeight="1">
      <c r="A72" s="8">
        <v>5</v>
      </c>
      <c r="B72" s="40" t="s">
        <v>16</v>
      </c>
      <c r="C72" s="8" t="s">
        <v>17</v>
      </c>
      <c r="D72" s="10" t="s">
        <v>18</v>
      </c>
      <c r="E72" s="11">
        <v>14</v>
      </c>
      <c r="F72" s="12">
        <v>12</v>
      </c>
      <c r="G72" s="11"/>
      <c r="H72" s="12"/>
      <c r="I72" s="11"/>
      <c r="J72" s="13">
        <f>(SUM(E72:I72)-MIN(E72:I72))</f>
        <v>14</v>
      </c>
      <c r="K72" s="14"/>
      <c r="L72" s="13">
        <f>K72*2</f>
        <v>0</v>
      </c>
      <c r="M72" s="13">
        <f>J72+L72</f>
        <v>14</v>
      </c>
      <c r="N72" s="15">
        <f>Tableau10[[#This Row],[TOTAL
GENERAL]]/1</f>
        <v>14</v>
      </c>
      <c r="O72" s="42">
        <f>N72/8</f>
        <v>1.75</v>
      </c>
    </row>
    <row r="73" spans="1:18" ht="24.95" customHeight="1">
      <c r="A73" s="8">
        <v>6</v>
      </c>
      <c r="B73" s="40" t="s">
        <v>32</v>
      </c>
      <c r="C73" s="8" t="s">
        <v>17</v>
      </c>
      <c r="D73" s="10" t="s">
        <v>18</v>
      </c>
      <c r="E73" s="180">
        <v>11</v>
      </c>
      <c r="F73" s="121">
        <v>12</v>
      </c>
      <c r="G73" s="121"/>
      <c r="H73" s="121"/>
      <c r="I73" s="121"/>
      <c r="J73" s="13">
        <f>(SUM(E73:I73)-MIN(E73:I73))</f>
        <v>12</v>
      </c>
      <c r="K73" s="123"/>
      <c r="L73" s="122">
        <f>K73*2</f>
        <v>0</v>
      </c>
      <c r="M73" s="122">
        <f>J73+L73</f>
        <v>12</v>
      </c>
      <c r="N73" s="15">
        <f>Tableau10[[#This Row],[TOTAL
GENERAL]]/1</f>
        <v>12</v>
      </c>
      <c r="O73" s="125">
        <f>N73/8</f>
        <v>1.5</v>
      </c>
    </row>
    <row r="74" spans="1:18" ht="27" customHeight="1">
      <c r="A74" s="51"/>
      <c r="B74" s="28"/>
      <c r="C74" s="28"/>
      <c r="D74" s="28"/>
      <c r="E74" s="52"/>
      <c r="F74" s="52"/>
      <c r="G74" s="53"/>
      <c r="H74" s="52"/>
      <c r="I74" s="54"/>
      <c r="J74" s="55"/>
      <c r="K74" s="52"/>
      <c r="L74" s="55"/>
      <c r="M74" s="55"/>
      <c r="N74" s="56"/>
      <c r="O74" s="57"/>
    </row>
    <row r="75" spans="1:18" ht="24.95" customHeight="1">
      <c r="A75" s="219" t="s">
        <v>60</v>
      </c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8"/>
    </row>
    <row r="76" spans="1:18" ht="30">
      <c r="A76" s="43" t="s">
        <v>1</v>
      </c>
      <c r="B76" s="70" t="s">
        <v>2</v>
      </c>
      <c r="C76" s="62" t="s">
        <v>3</v>
      </c>
      <c r="D76" s="62" t="s">
        <v>4</v>
      </c>
      <c r="E76" s="63" t="s">
        <v>5</v>
      </c>
      <c r="F76" s="63" t="s">
        <v>6</v>
      </c>
      <c r="G76" s="63" t="s">
        <v>7</v>
      </c>
      <c r="H76" s="63" t="s">
        <v>8</v>
      </c>
      <c r="I76" s="63" t="s">
        <v>9</v>
      </c>
      <c r="J76" s="64" t="s">
        <v>10</v>
      </c>
      <c r="K76" s="65" t="s">
        <v>11</v>
      </c>
      <c r="L76" s="65" t="s">
        <v>12</v>
      </c>
      <c r="M76" s="65" t="s">
        <v>13</v>
      </c>
      <c r="N76" s="66" t="s">
        <v>14</v>
      </c>
      <c r="O76" s="67" t="s">
        <v>15</v>
      </c>
    </row>
    <row r="77" spans="1:18" ht="24.95" customHeight="1">
      <c r="A77" s="18">
        <v>1</v>
      </c>
      <c r="B77" s="9" t="s">
        <v>25</v>
      </c>
      <c r="C77" s="8" t="s">
        <v>17</v>
      </c>
      <c r="D77" s="10" t="s">
        <v>62</v>
      </c>
      <c r="E77" s="11">
        <v>290</v>
      </c>
      <c r="F77" s="12">
        <v>284</v>
      </c>
      <c r="G77" s="11"/>
      <c r="H77" s="11"/>
      <c r="I77" s="11"/>
      <c r="J77" s="13">
        <f>(SUM(E77:I77)-MIN(E77:I77))</f>
        <v>290</v>
      </c>
      <c r="K77" s="14"/>
      <c r="L77" s="13">
        <f>K77*2</f>
        <v>0</v>
      </c>
      <c r="M77" s="13">
        <f>J77+L77</f>
        <v>290</v>
      </c>
      <c r="N77" s="15">
        <f>Tableau11[[#This Row],[TOTAL
GENERAL]]/1</f>
        <v>290</v>
      </c>
      <c r="O77" s="42">
        <f>N77/3</f>
        <v>96.666666666666671</v>
      </c>
    </row>
    <row r="78" spans="1:18" s="69" customFormat="1" ht="24.95" customHeight="1">
      <c r="A78" s="18">
        <v>2</v>
      </c>
      <c r="B78" s="9" t="s">
        <v>66</v>
      </c>
      <c r="C78" s="8" t="s">
        <v>24</v>
      </c>
      <c r="D78" s="10" t="s">
        <v>62</v>
      </c>
      <c r="E78" s="12">
        <v>278</v>
      </c>
      <c r="F78" s="11">
        <v>285</v>
      </c>
      <c r="G78" s="11"/>
      <c r="H78" s="11"/>
      <c r="I78" s="11"/>
      <c r="J78" s="13">
        <f>(SUM(E78:I78)-MIN(E78:I78))</f>
        <v>285</v>
      </c>
      <c r="K78" s="14"/>
      <c r="L78" s="13">
        <f>K78*2</f>
        <v>0</v>
      </c>
      <c r="M78" s="13">
        <f>J78+L78</f>
        <v>285</v>
      </c>
      <c r="N78" s="15">
        <f>Tableau11[[#This Row],[TOTAL
GENERAL]]/1</f>
        <v>285</v>
      </c>
      <c r="O78" s="42">
        <f>N78/3</f>
        <v>95</v>
      </c>
      <c r="P78" s="68"/>
      <c r="Q78" s="51"/>
      <c r="R78" s="71"/>
    </row>
    <row r="79" spans="1:18" s="51" customFormat="1" ht="24.95" customHeight="1">
      <c r="A79" s="18">
        <v>3</v>
      </c>
      <c r="B79" s="9" t="s">
        <v>61</v>
      </c>
      <c r="C79" s="8" t="s">
        <v>17</v>
      </c>
      <c r="D79" s="10" t="s">
        <v>62</v>
      </c>
      <c r="E79" s="12">
        <v>282</v>
      </c>
      <c r="F79" s="11">
        <v>284</v>
      </c>
      <c r="G79" s="11"/>
      <c r="H79" s="11"/>
      <c r="I79" s="11"/>
      <c r="J79" s="13">
        <f>(SUM(E79:I79)-MIN(E79:I79))</f>
        <v>284</v>
      </c>
      <c r="K79" s="14"/>
      <c r="L79" s="13">
        <f>K79*2</f>
        <v>0</v>
      </c>
      <c r="M79" s="13">
        <f>J79+L79</f>
        <v>284</v>
      </c>
      <c r="N79" s="15">
        <f>Tableau11[[#This Row],[TOTAL
GENERAL]]/1</f>
        <v>284</v>
      </c>
      <c r="O79" s="42">
        <f>N79/3</f>
        <v>94.666666666666671</v>
      </c>
    </row>
    <row r="80" spans="1:18" ht="24.95" customHeight="1">
      <c r="A80" s="18">
        <v>4</v>
      </c>
      <c r="B80" s="9" t="s">
        <v>108</v>
      </c>
      <c r="C80" s="8" t="s">
        <v>56</v>
      </c>
      <c r="D80" s="10" t="s">
        <v>62</v>
      </c>
      <c r="E80" s="121">
        <v>280</v>
      </c>
      <c r="F80" s="180">
        <v>277</v>
      </c>
      <c r="G80" s="121"/>
      <c r="H80" s="121"/>
      <c r="I80" s="121"/>
      <c r="J80" s="13">
        <f>(SUM(E80:I80)-MIN(E80:I80))</f>
        <v>280</v>
      </c>
      <c r="K80" s="123"/>
      <c r="L80" s="122">
        <f>K80*2</f>
        <v>0</v>
      </c>
      <c r="M80" s="122">
        <f>J80+L80</f>
        <v>280</v>
      </c>
      <c r="N80" s="15">
        <f>Tableau11[[#This Row],[TOTAL
GENERAL]]/1</f>
        <v>280</v>
      </c>
      <c r="O80" s="125">
        <f>N80/3</f>
        <v>93.333333333333329</v>
      </c>
    </row>
    <row r="81" spans="1:15" ht="24.95" customHeight="1">
      <c r="A81" s="18">
        <v>5</v>
      </c>
      <c r="B81" s="9" t="s">
        <v>35</v>
      </c>
      <c r="C81" s="8" t="s">
        <v>24</v>
      </c>
      <c r="D81" s="10" t="s">
        <v>62</v>
      </c>
      <c r="E81" s="180">
        <v>265</v>
      </c>
      <c r="F81" s="121">
        <v>279</v>
      </c>
      <c r="G81" s="121"/>
      <c r="H81" s="121"/>
      <c r="I81" s="121"/>
      <c r="J81" s="13">
        <f>(SUM(E81:I81)-MIN(E81:I81))</f>
        <v>279</v>
      </c>
      <c r="K81" s="123"/>
      <c r="L81" s="122">
        <f>K81*2</f>
        <v>0</v>
      </c>
      <c r="M81" s="122">
        <f>J81+L81</f>
        <v>279</v>
      </c>
      <c r="N81" s="15">
        <f>Tableau11[[#This Row],[TOTAL
GENERAL]]/1</f>
        <v>279</v>
      </c>
      <c r="O81" s="125">
        <f>N81/3</f>
        <v>93</v>
      </c>
    </row>
    <row r="82" spans="1:15" ht="24.95" customHeight="1">
      <c r="A82" s="18">
        <v>6</v>
      </c>
      <c r="B82" s="9" t="s">
        <v>64</v>
      </c>
      <c r="C82" s="8" t="s">
        <v>17</v>
      </c>
      <c r="D82" s="10" t="s">
        <v>62</v>
      </c>
      <c r="E82" s="12">
        <v>274</v>
      </c>
      <c r="F82" s="11">
        <v>276</v>
      </c>
      <c r="G82" s="12"/>
      <c r="H82" s="11"/>
      <c r="I82" s="11"/>
      <c r="J82" s="13">
        <f>(SUM(E82:I82)-MIN(E82:I82))</f>
        <v>276</v>
      </c>
      <c r="K82" s="14"/>
      <c r="L82" s="13">
        <f>K82*2</f>
        <v>0</v>
      </c>
      <c r="M82" s="13">
        <f>J82+L82</f>
        <v>276</v>
      </c>
      <c r="N82" s="15">
        <f>Tableau11[[#This Row],[TOTAL
GENERAL]]/1</f>
        <v>276</v>
      </c>
      <c r="O82" s="42">
        <f>N82/3</f>
        <v>92</v>
      </c>
    </row>
    <row r="83" spans="1:15" ht="24.95" customHeight="1">
      <c r="A83" s="18">
        <v>7</v>
      </c>
      <c r="B83" s="9" t="s">
        <v>63</v>
      </c>
      <c r="C83" s="8" t="s">
        <v>17</v>
      </c>
      <c r="D83" s="10" t="s">
        <v>62</v>
      </c>
      <c r="E83" s="12">
        <v>262</v>
      </c>
      <c r="F83" s="11">
        <v>274</v>
      </c>
      <c r="G83" s="11"/>
      <c r="H83" s="11"/>
      <c r="I83" s="11"/>
      <c r="J83" s="13">
        <f>(SUM(E83:I83)-MIN(E83:I83))</f>
        <v>274</v>
      </c>
      <c r="K83" s="14"/>
      <c r="L83" s="13">
        <f>K83*2</f>
        <v>0</v>
      </c>
      <c r="M83" s="13">
        <f>J83+L83</f>
        <v>274</v>
      </c>
      <c r="N83" s="15">
        <f>Tableau11[[#This Row],[TOTAL
GENERAL]]/1</f>
        <v>274</v>
      </c>
      <c r="O83" s="42">
        <f>N83/3</f>
        <v>91.333333333333329</v>
      </c>
    </row>
    <row r="84" spans="1:15" ht="24.95" customHeight="1">
      <c r="A84" s="18">
        <v>8</v>
      </c>
      <c r="B84" s="23" t="s">
        <v>67</v>
      </c>
      <c r="C84" s="24" t="s">
        <v>24</v>
      </c>
      <c r="D84" s="25" t="s">
        <v>62</v>
      </c>
      <c r="E84" s="11">
        <v>270</v>
      </c>
      <c r="F84" s="12">
        <v>263</v>
      </c>
      <c r="G84" s="11"/>
      <c r="H84" s="12"/>
      <c r="I84" s="11"/>
      <c r="J84" s="13">
        <f>(SUM(E84:I84)-MIN(E84:I84))</f>
        <v>270</v>
      </c>
      <c r="K84" s="14"/>
      <c r="L84" s="13">
        <f>K84*2</f>
        <v>0</v>
      </c>
      <c r="M84" s="13">
        <f>J84+L84</f>
        <v>270</v>
      </c>
      <c r="N84" s="15">
        <f>Tableau11[[#This Row],[TOTAL
GENERAL]]/1</f>
        <v>270</v>
      </c>
      <c r="O84" s="42">
        <f>N84/3</f>
        <v>90</v>
      </c>
    </row>
    <row r="85" spans="1:15" ht="24.95" customHeight="1">
      <c r="A85" s="18">
        <v>9</v>
      </c>
      <c r="B85" s="23" t="s">
        <v>65</v>
      </c>
      <c r="C85" s="24" t="s">
        <v>17</v>
      </c>
      <c r="D85" s="25" t="s">
        <v>62</v>
      </c>
      <c r="E85" s="11">
        <v>269</v>
      </c>
      <c r="F85" s="12">
        <v>267</v>
      </c>
      <c r="G85" s="26"/>
      <c r="H85" s="26"/>
      <c r="I85" s="26"/>
      <c r="J85" s="13">
        <f>(SUM(E85:I85)-MIN(E85:I85))</f>
        <v>269</v>
      </c>
      <c r="K85" s="73"/>
      <c r="L85" s="27">
        <f>K85*2</f>
        <v>0</v>
      </c>
      <c r="M85" s="27">
        <f>J85+L85</f>
        <v>269</v>
      </c>
      <c r="N85" s="15">
        <f>Tableau11[[#This Row],[TOTAL
GENERAL]]/1</f>
        <v>269</v>
      </c>
      <c r="O85" s="74">
        <f>N85/3</f>
        <v>89.666666666666671</v>
      </c>
    </row>
    <row r="86" spans="1:15" ht="24.95" customHeight="1"/>
    <row r="87" spans="1:15" ht="26.25">
      <c r="A87" s="219" t="s">
        <v>68</v>
      </c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1"/>
    </row>
    <row r="88" spans="1:15" ht="24.95" customHeight="1">
      <c r="A88" s="2" t="s">
        <v>1</v>
      </c>
      <c r="B88" s="3" t="s">
        <v>2</v>
      </c>
      <c r="C88" s="4" t="s">
        <v>3</v>
      </c>
      <c r="D88" s="4" t="s">
        <v>4</v>
      </c>
      <c r="E88" s="5" t="s">
        <v>89</v>
      </c>
      <c r="F88" s="5" t="s">
        <v>90</v>
      </c>
      <c r="G88" s="5" t="s">
        <v>91</v>
      </c>
      <c r="H88" s="5" t="s">
        <v>92</v>
      </c>
      <c r="I88" s="5" t="s">
        <v>93</v>
      </c>
      <c r="J88" s="6" t="s">
        <v>10</v>
      </c>
      <c r="K88" s="7" t="s">
        <v>94</v>
      </c>
      <c r="L88" s="7" t="s">
        <v>12</v>
      </c>
      <c r="M88" s="7" t="s">
        <v>13</v>
      </c>
      <c r="N88" s="4" t="s">
        <v>14</v>
      </c>
      <c r="O88" s="38" t="s">
        <v>15</v>
      </c>
    </row>
    <row r="89" spans="1:15" ht="24.95" customHeight="1">
      <c r="A89" s="39">
        <v>1</v>
      </c>
      <c r="B89" s="40" t="s">
        <v>70</v>
      </c>
      <c r="C89" s="8" t="s">
        <v>17</v>
      </c>
      <c r="D89" s="10" t="s">
        <v>69</v>
      </c>
      <c r="E89" s="12">
        <v>273</v>
      </c>
      <c r="F89" s="11">
        <v>284</v>
      </c>
      <c r="G89" s="11"/>
      <c r="H89" s="11"/>
      <c r="I89" s="11"/>
      <c r="J89" s="13">
        <f>(SUM(E89:I89)-MIN(E89:I89))</f>
        <v>284</v>
      </c>
      <c r="K89" s="14"/>
      <c r="L89" s="13">
        <f>K89*2</f>
        <v>0</v>
      </c>
      <c r="M89" s="13">
        <f>J89+L89</f>
        <v>284</v>
      </c>
      <c r="N89" s="15">
        <f>Tableau12[[#This Row],[TOTAL
GENERAL]]/1</f>
        <v>284</v>
      </c>
      <c r="O89" s="42">
        <f>N89/3</f>
        <v>94.666666666666671</v>
      </c>
    </row>
    <row r="90" spans="1:15" ht="24.95" customHeight="1">
      <c r="A90" s="39">
        <v>2</v>
      </c>
      <c r="B90" s="40" t="s">
        <v>43</v>
      </c>
      <c r="C90" s="8" t="s">
        <v>24</v>
      </c>
      <c r="D90" s="10" t="s">
        <v>69</v>
      </c>
      <c r="E90" s="12">
        <v>263</v>
      </c>
      <c r="F90" s="11">
        <v>278</v>
      </c>
      <c r="G90" s="11"/>
      <c r="H90" s="11"/>
      <c r="I90" s="11"/>
      <c r="J90" s="13">
        <f>(SUM(E90:I90)-MIN(E90:I90))</f>
        <v>278</v>
      </c>
      <c r="K90" s="14"/>
      <c r="L90" s="13">
        <f>K90*2</f>
        <v>0</v>
      </c>
      <c r="M90" s="13">
        <f>J90+L90</f>
        <v>278</v>
      </c>
      <c r="N90" s="15">
        <f>Tableau12[[#This Row],[TOTAL
GENERAL]]/1</f>
        <v>278</v>
      </c>
      <c r="O90" s="42">
        <f>N90/3</f>
        <v>92.666666666666671</v>
      </c>
    </row>
    <row r="91" spans="1:15" ht="24.95" customHeight="1">
      <c r="A91" s="39">
        <v>3</v>
      </c>
      <c r="B91" s="40" t="s">
        <v>41</v>
      </c>
      <c r="C91" s="8" t="s">
        <v>17</v>
      </c>
      <c r="D91" s="10" t="s">
        <v>69</v>
      </c>
      <c r="E91" s="11">
        <v>276</v>
      </c>
      <c r="F91" s="12">
        <v>274</v>
      </c>
      <c r="G91" s="12"/>
      <c r="H91" s="11"/>
      <c r="I91" s="11"/>
      <c r="J91" s="13">
        <f>(SUM(E91:I91)-MIN(E91:I91))</f>
        <v>276</v>
      </c>
      <c r="K91" s="14"/>
      <c r="L91" s="13">
        <f>K91*2</f>
        <v>0</v>
      </c>
      <c r="M91" s="13">
        <f>J91+L91</f>
        <v>276</v>
      </c>
      <c r="N91" s="15">
        <f>Tableau12[[#This Row],[TOTAL
GENERAL]]/1</f>
        <v>276</v>
      </c>
      <c r="O91" s="42">
        <f>N91/3</f>
        <v>92</v>
      </c>
    </row>
    <row r="92" spans="1:15" ht="24.95" customHeight="1">
      <c r="A92" s="39">
        <v>4</v>
      </c>
      <c r="B92" s="75" t="s">
        <v>71</v>
      </c>
      <c r="C92" s="24" t="s">
        <v>34</v>
      </c>
      <c r="D92" s="25" t="s">
        <v>69</v>
      </c>
      <c r="E92" s="12">
        <v>263</v>
      </c>
      <c r="F92" s="11">
        <v>271</v>
      </c>
      <c r="G92" s="26"/>
      <c r="H92" s="72"/>
      <c r="I92" s="26"/>
      <c r="J92" s="13">
        <f>(SUM(E92:I92)-MIN(E92:I92))</f>
        <v>271</v>
      </c>
      <c r="K92" s="73"/>
      <c r="L92" s="27">
        <f>K92*2</f>
        <v>0</v>
      </c>
      <c r="M92" s="27">
        <f>J92+L92</f>
        <v>271</v>
      </c>
      <c r="N92" s="15">
        <f>Tableau12[[#This Row],[TOTAL
GENERAL]]/1</f>
        <v>271</v>
      </c>
      <c r="O92" s="74">
        <f>N92/3</f>
        <v>90.333333333333329</v>
      </c>
    </row>
    <row r="93" spans="1:15" ht="24.95" customHeight="1">
      <c r="A93" s="68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</row>
    <row r="94" spans="1:15" ht="26.25" customHeight="1">
      <c r="A94" s="219" t="s">
        <v>72</v>
      </c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8"/>
    </row>
    <row r="95" spans="1:15" ht="30">
      <c r="A95" s="76" t="s">
        <v>1</v>
      </c>
      <c r="B95" s="70" t="s">
        <v>2</v>
      </c>
      <c r="C95" s="62" t="s">
        <v>3</v>
      </c>
      <c r="D95" s="62" t="s">
        <v>4</v>
      </c>
      <c r="E95" s="63" t="s">
        <v>5</v>
      </c>
      <c r="F95" s="63" t="s">
        <v>6</v>
      </c>
      <c r="G95" s="63" t="s">
        <v>7</v>
      </c>
      <c r="H95" s="63" t="s">
        <v>8</v>
      </c>
      <c r="I95" s="63" t="s">
        <v>9</v>
      </c>
      <c r="J95" s="64" t="s">
        <v>10</v>
      </c>
      <c r="K95" s="65" t="s">
        <v>11</v>
      </c>
      <c r="L95" s="65" t="s">
        <v>12</v>
      </c>
      <c r="M95" s="65" t="s">
        <v>13</v>
      </c>
      <c r="N95" s="66" t="s">
        <v>14</v>
      </c>
      <c r="O95" s="67" t="s">
        <v>15</v>
      </c>
    </row>
    <row r="96" spans="1:15" ht="24.95" customHeight="1">
      <c r="A96" s="18">
        <v>1</v>
      </c>
      <c r="B96" s="40" t="s">
        <v>73</v>
      </c>
      <c r="C96" s="8" t="s">
        <v>17</v>
      </c>
      <c r="D96" s="10" t="s">
        <v>129</v>
      </c>
      <c r="E96" s="12">
        <v>298</v>
      </c>
      <c r="F96" s="11">
        <v>299</v>
      </c>
      <c r="G96" s="11"/>
      <c r="H96" s="11"/>
      <c r="I96" s="11"/>
      <c r="J96" s="13">
        <f>(SUM(E96:I96)-MIN(E96:I96))</f>
        <v>299</v>
      </c>
      <c r="K96" s="11"/>
      <c r="L96" s="13">
        <f>K96*2</f>
        <v>0</v>
      </c>
      <c r="M96" s="13">
        <f>J96+L96</f>
        <v>299</v>
      </c>
      <c r="N96" s="15">
        <f>Tableau13[[#This Row],[TOTAL
GENERAL]]/1</f>
        <v>299</v>
      </c>
      <c r="O96" s="42">
        <f>N96/3</f>
        <v>99.666666666666671</v>
      </c>
    </row>
    <row r="97" spans="1:15" ht="24.95" customHeight="1">
      <c r="A97" s="18">
        <v>2</v>
      </c>
      <c r="B97" s="40" t="s">
        <v>121</v>
      </c>
      <c r="C97" s="138" t="s">
        <v>17</v>
      </c>
      <c r="D97" s="10" t="s">
        <v>62</v>
      </c>
      <c r="E97" s="192">
        <v>284</v>
      </c>
      <c r="F97" s="140">
        <v>292</v>
      </c>
      <c r="G97" s="140"/>
      <c r="H97" s="140"/>
      <c r="I97" s="140"/>
      <c r="J97" s="13">
        <f>(SUM(E97:I97)-MIN(E97:I97))</f>
        <v>292</v>
      </c>
      <c r="K97" s="140"/>
      <c r="L97" s="141">
        <f>K97*2</f>
        <v>0</v>
      </c>
      <c r="M97" s="141">
        <f>J97+L97</f>
        <v>292</v>
      </c>
      <c r="N97" s="15">
        <f>Tableau13[[#This Row],[TOTAL
GENERAL]]/1</f>
        <v>292</v>
      </c>
      <c r="O97" s="144">
        <f>N97/3</f>
        <v>97.333333333333329</v>
      </c>
    </row>
    <row r="98" spans="1:15" ht="24.95" customHeight="1">
      <c r="A98" s="18">
        <v>3</v>
      </c>
      <c r="B98" s="77" t="s">
        <v>74</v>
      </c>
      <c r="C98" s="8" t="s">
        <v>34</v>
      </c>
      <c r="D98" s="10" t="s">
        <v>62</v>
      </c>
      <c r="E98" s="12">
        <v>290</v>
      </c>
      <c r="F98" s="11">
        <v>291</v>
      </c>
      <c r="G98" s="11"/>
      <c r="H98" s="11"/>
      <c r="I98" s="11"/>
      <c r="J98" s="13">
        <f>(SUM(E98:I98)-MIN(E98:I98))</f>
        <v>291</v>
      </c>
      <c r="K98" s="11"/>
      <c r="L98" s="13">
        <f>K98*2</f>
        <v>0</v>
      </c>
      <c r="M98" s="13">
        <f>J98+L98</f>
        <v>291</v>
      </c>
      <c r="N98" s="15">
        <f>Tableau13[[#This Row],[TOTAL
GENERAL]]/1</f>
        <v>291</v>
      </c>
      <c r="O98" s="42">
        <f>N98/3</f>
        <v>97</v>
      </c>
    </row>
    <row r="99" spans="1:15" ht="24.95" customHeight="1">
      <c r="A99" s="18">
        <v>4</v>
      </c>
      <c r="B99" s="40" t="s">
        <v>58</v>
      </c>
      <c r="C99" s="8" t="s">
        <v>17</v>
      </c>
      <c r="D99" s="10" t="s">
        <v>62</v>
      </c>
      <c r="E99" s="12">
        <v>286</v>
      </c>
      <c r="F99" s="11">
        <v>289</v>
      </c>
      <c r="G99" s="11"/>
      <c r="H99" s="12"/>
      <c r="I99" s="11"/>
      <c r="J99" s="13">
        <f>(SUM(E99:I99)-MIN(E99:I99))</f>
        <v>289</v>
      </c>
      <c r="K99" s="11"/>
      <c r="L99" s="13">
        <f>K99*2</f>
        <v>0</v>
      </c>
      <c r="M99" s="13">
        <f>J99+L99</f>
        <v>289</v>
      </c>
      <c r="N99" s="15">
        <f>Tableau13[[#This Row],[TOTAL
GENERAL]]/1</f>
        <v>289</v>
      </c>
      <c r="O99" s="42">
        <f>N99/3</f>
        <v>96.333333333333329</v>
      </c>
    </row>
    <row r="100" spans="1:15" ht="24.95" customHeight="1">
      <c r="A100" s="18">
        <v>5</v>
      </c>
      <c r="B100" s="40" t="s">
        <v>128</v>
      </c>
      <c r="C100" s="8" t="s">
        <v>56</v>
      </c>
      <c r="D100" s="10" t="s">
        <v>62</v>
      </c>
      <c r="E100" s="177">
        <v>274</v>
      </c>
      <c r="F100" s="121">
        <v>288</v>
      </c>
      <c r="G100" s="121"/>
      <c r="H100" s="121"/>
      <c r="I100" s="121"/>
      <c r="J100" s="13">
        <f>(SUM(E100:I100)-MIN(E100:I100))</f>
        <v>288</v>
      </c>
      <c r="K100" s="121"/>
      <c r="L100" s="122">
        <f>K100*2</f>
        <v>0</v>
      </c>
      <c r="M100" s="122">
        <f>J100+L100</f>
        <v>288</v>
      </c>
      <c r="N100" s="124">
        <f>Tableau13[[#This Row],[TOTAL
GENERAL]]/1</f>
        <v>288</v>
      </c>
      <c r="O100" s="125">
        <f>N100/3</f>
        <v>96</v>
      </c>
    </row>
    <row r="101" spans="1:15" ht="24.95" customHeight="1">
      <c r="A101" s="18">
        <v>6</v>
      </c>
      <c r="B101" s="40" t="s">
        <v>65</v>
      </c>
      <c r="C101" s="8" t="s">
        <v>17</v>
      </c>
      <c r="D101" s="10" t="s">
        <v>62</v>
      </c>
      <c r="E101" s="12">
        <v>279</v>
      </c>
      <c r="F101" s="11">
        <v>285</v>
      </c>
      <c r="G101" s="12"/>
      <c r="H101" s="11"/>
      <c r="I101" s="11"/>
      <c r="J101" s="13">
        <f>(SUM(E101:I101)-MIN(E101:I101))</f>
        <v>285</v>
      </c>
      <c r="K101" s="11"/>
      <c r="L101" s="13">
        <f>K101*2</f>
        <v>0</v>
      </c>
      <c r="M101" s="13">
        <f>J101+L101</f>
        <v>285</v>
      </c>
      <c r="N101" s="15">
        <f>Tableau13[[#This Row],[TOTAL
GENERAL]]/1</f>
        <v>285</v>
      </c>
      <c r="O101" s="42">
        <f>N101/3</f>
        <v>95</v>
      </c>
    </row>
    <row r="102" spans="1:15" ht="24.95" customHeight="1">
      <c r="A102" s="18">
        <v>7</v>
      </c>
      <c r="B102" s="40" t="s">
        <v>63</v>
      </c>
      <c r="C102" s="8" t="s">
        <v>17</v>
      </c>
      <c r="D102" s="10" t="s">
        <v>62</v>
      </c>
      <c r="E102" s="11">
        <v>284</v>
      </c>
      <c r="F102" s="12">
        <v>282</v>
      </c>
      <c r="G102" s="11"/>
      <c r="H102" s="11"/>
      <c r="I102" s="11"/>
      <c r="J102" s="13">
        <f>(SUM(E102:I102)-MIN(E102:I102))</f>
        <v>284</v>
      </c>
      <c r="K102" s="11"/>
      <c r="L102" s="13">
        <f>K102*2</f>
        <v>0</v>
      </c>
      <c r="M102" s="13">
        <f>J102+L102</f>
        <v>284</v>
      </c>
      <c r="N102" s="15">
        <f>Tableau13[[#This Row],[TOTAL
GENERAL]]/1</f>
        <v>284</v>
      </c>
      <c r="O102" s="42">
        <f>N102/3</f>
        <v>94.666666666666671</v>
      </c>
    </row>
    <row r="103" spans="1:15" s="79" customFormat="1" ht="24.95" customHeight="1">
      <c r="A103" s="68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</row>
    <row r="104" spans="1:15" s="79" customFormat="1" ht="24.95" customHeight="1">
      <c r="A104" s="219" t="s">
        <v>75</v>
      </c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1"/>
    </row>
    <row r="105" spans="1:15" s="79" customFormat="1" ht="30">
      <c r="A105" s="2" t="s">
        <v>1</v>
      </c>
      <c r="B105" s="3" t="s">
        <v>2</v>
      </c>
      <c r="C105" s="4" t="s">
        <v>3</v>
      </c>
      <c r="D105" s="4" t="s">
        <v>4</v>
      </c>
      <c r="E105" s="5" t="s">
        <v>89</v>
      </c>
      <c r="F105" s="5" t="s">
        <v>90</v>
      </c>
      <c r="G105" s="5" t="s">
        <v>91</v>
      </c>
      <c r="H105" s="5" t="s">
        <v>92</v>
      </c>
      <c r="I105" s="5" t="s">
        <v>93</v>
      </c>
      <c r="J105" s="6" t="s">
        <v>10</v>
      </c>
      <c r="K105" s="7" t="s">
        <v>94</v>
      </c>
      <c r="L105" s="7" t="s">
        <v>12</v>
      </c>
      <c r="M105" s="7" t="s">
        <v>13</v>
      </c>
      <c r="N105" s="4" t="s">
        <v>14</v>
      </c>
      <c r="O105" s="38" t="s">
        <v>15</v>
      </c>
    </row>
    <row r="106" spans="1:15" s="79" customFormat="1" ht="24.95" customHeight="1">
      <c r="A106" s="39">
        <v>1</v>
      </c>
      <c r="B106" s="81" t="s">
        <v>78</v>
      </c>
      <c r="C106" s="82" t="s">
        <v>34</v>
      </c>
      <c r="D106" s="83" t="s">
        <v>69</v>
      </c>
      <c r="E106" s="177">
        <v>294</v>
      </c>
      <c r="F106" s="78">
        <v>297</v>
      </c>
      <c r="G106" s="177"/>
      <c r="H106" s="78"/>
      <c r="I106" s="78"/>
      <c r="J106" s="194">
        <f>(SUM(E106:I106)-MIN(E106:I106))</f>
        <v>297</v>
      </c>
      <c r="K106" s="84"/>
      <c r="L106" s="59">
        <f>K106*2</f>
        <v>0</v>
      </c>
      <c r="M106" s="59">
        <f>J106+L106</f>
        <v>297</v>
      </c>
      <c r="N106" s="85">
        <f>Tableau14[[#This Row],[TOTAL
GENERAL]]/1</f>
        <v>297</v>
      </c>
      <c r="O106" s="86">
        <f>N106/3</f>
        <v>99</v>
      </c>
    </row>
    <row r="107" spans="1:15" ht="24.95" customHeight="1">
      <c r="A107" s="18">
        <v>2</v>
      </c>
      <c r="B107" s="181" t="s">
        <v>77</v>
      </c>
      <c r="C107" s="18" t="s">
        <v>34</v>
      </c>
      <c r="D107" s="19" t="s">
        <v>69</v>
      </c>
      <c r="E107" s="12">
        <v>284</v>
      </c>
      <c r="F107" s="11">
        <v>293</v>
      </c>
      <c r="G107" s="20"/>
      <c r="H107" s="20"/>
      <c r="I107" s="20"/>
      <c r="J107" s="278">
        <f>(SUM(E107:I107)-MIN(E107:I107))</f>
        <v>293</v>
      </c>
      <c r="K107" s="22"/>
      <c r="L107" s="21">
        <f>K107*2</f>
        <v>0</v>
      </c>
      <c r="M107" s="21">
        <f>J107+L107</f>
        <v>293</v>
      </c>
      <c r="N107" s="80">
        <f>Tableau14[[#This Row],[TOTAL
GENERAL]]/1</f>
        <v>293</v>
      </c>
      <c r="O107" s="61">
        <f>N107/3</f>
        <v>97.666666666666671</v>
      </c>
    </row>
    <row r="108" spans="1:15" ht="24.95" customHeight="1">
      <c r="A108" s="87">
        <v>3</v>
      </c>
      <c r="B108" s="282" t="s">
        <v>46</v>
      </c>
      <c r="C108" s="272" t="s">
        <v>17</v>
      </c>
      <c r="D108" s="283" t="s">
        <v>69</v>
      </c>
      <c r="E108" s="121">
        <v>290</v>
      </c>
      <c r="F108" s="180">
        <v>283</v>
      </c>
      <c r="G108" s="284"/>
      <c r="H108" s="284"/>
      <c r="I108" s="284"/>
      <c r="J108" s="194">
        <f>(SUM(E108:I108)-MIN(E108:I108))</f>
        <v>290</v>
      </c>
      <c r="K108" s="285"/>
      <c r="L108" s="286">
        <f>K108*2</f>
        <v>0</v>
      </c>
      <c r="M108" s="286">
        <f>J108+L108</f>
        <v>290</v>
      </c>
      <c r="N108" s="124">
        <f>Tableau14[[#This Row],[TOTAL
GENERAL]]/1</f>
        <v>290</v>
      </c>
      <c r="O108" s="287">
        <f>N108/3</f>
        <v>96.666666666666671</v>
      </c>
    </row>
    <row r="109" spans="1:15" ht="24.95" customHeight="1">
      <c r="A109" s="39">
        <v>4</v>
      </c>
      <c r="B109" s="95" t="s">
        <v>76</v>
      </c>
      <c r="C109" s="96" t="s">
        <v>17</v>
      </c>
      <c r="D109" s="97" t="s">
        <v>69</v>
      </c>
      <c r="E109" s="192">
        <v>287</v>
      </c>
      <c r="F109" s="20">
        <v>288</v>
      </c>
      <c r="G109" s="98"/>
      <c r="H109" s="178"/>
      <c r="I109" s="98"/>
      <c r="J109" s="278">
        <f>(SUM(E109:I109)-MIN(E109:I109))</f>
        <v>288</v>
      </c>
      <c r="K109" s="99"/>
      <c r="L109" s="100">
        <f>K109*2</f>
        <v>0</v>
      </c>
      <c r="M109" s="100">
        <f>J109+L109</f>
        <v>288</v>
      </c>
      <c r="N109" s="80">
        <f>Tableau14[[#This Row],[TOTAL
GENERAL]]/1</f>
        <v>288</v>
      </c>
      <c r="O109" s="101">
        <f>N109/3</f>
        <v>96</v>
      </c>
    </row>
    <row r="110" spans="1:15" ht="24.95" customHeight="1">
      <c r="A110" s="39">
        <v>5</v>
      </c>
      <c r="B110" s="88" t="s">
        <v>79</v>
      </c>
      <c r="C110" s="89" t="s">
        <v>56</v>
      </c>
      <c r="D110" s="90" t="s">
        <v>69</v>
      </c>
      <c r="E110" s="78">
        <v>278</v>
      </c>
      <c r="F110" s="177">
        <v>270</v>
      </c>
      <c r="G110" s="91"/>
      <c r="H110" s="91"/>
      <c r="I110" s="91"/>
      <c r="J110" s="194">
        <f>(SUM(E110:I110)-MIN(E110:I110))</f>
        <v>278</v>
      </c>
      <c r="K110" s="92"/>
      <c r="L110" s="93">
        <f>K110*2</f>
        <v>0</v>
      </c>
      <c r="M110" s="93">
        <f>J110+L110</f>
        <v>278</v>
      </c>
      <c r="N110" s="85">
        <f>Tableau14[[#This Row],[TOTAL
GENERAL]]/1</f>
        <v>278</v>
      </c>
      <c r="O110" s="94">
        <f>N110/3</f>
        <v>92.666666666666671</v>
      </c>
    </row>
    <row r="111" spans="1:15" ht="27" customHeight="1">
      <c r="A111" s="102"/>
      <c r="B111" s="103"/>
      <c r="C111" s="104"/>
      <c r="D111" s="103"/>
      <c r="E111" s="105"/>
      <c r="F111" s="106"/>
      <c r="G111" s="106"/>
      <c r="H111" s="106"/>
      <c r="I111" s="106"/>
      <c r="J111" s="107"/>
      <c r="K111" s="106"/>
      <c r="L111" s="107"/>
      <c r="M111" s="107"/>
      <c r="N111" s="108"/>
      <c r="O111" s="109"/>
    </row>
    <row r="112" spans="1:15" ht="24.95" customHeight="1">
      <c r="A112" s="219" t="s">
        <v>80</v>
      </c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1"/>
    </row>
    <row r="113" spans="1:15" ht="30">
      <c r="A113" s="2" t="s">
        <v>1</v>
      </c>
      <c r="B113" s="3" t="s">
        <v>2</v>
      </c>
      <c r="C113" s="4" t="s">
        <v>3</v>
      </c>
      <c r="D113" s="4" t="s">
        <v>4</v>
      </c>
      <c r="E113" s="5" t="s">
        <v>89</v>
      </c>
      <c r="F113" s="5" t="s">
        <v>90</v>
      </c>
      <c r="G113" s="5" t="s">
        <v>91</v>
      </c>
      <c r="H113" s="5" t="s">
        <v>92</v>
      </c>
      <c r="I113" s="5" t="s">
        <v>93</v>
      </c>
      <c r="J113" s="6" t="s">
        <v>10</v>
      </c>
      <c r="K113" s="7" t="s">
        <v>94</v>
      </c>
      <c r="L113" s="7" t="s">
        <v>12</v>
      </c>
      <c r="M113" s="7" t="s">
        <v>13</v>
      </c>
      <c r="N113" s="4" t="s">
        <v>14</v>
      </c>
      <c r="O113" s="38" t="s">
        <v>15</v>
      </c>
    </row>
    <row r="114" spans="1:15" ht="24.95" customHeight="1">
      <c r="A114" s="18">
        <v>1</v>
      </c>
      <c r="B114" s="75" t="s">
        <v>81</v>
      </c>
      <c r="C114" s="24" t="s">
        <v>17</v>
      </c>
      <c r="D114" s="25" t="s">
        <v>45</v>
      </c>
      <c r="E114" s="274">
        <v>577</v>
      </c>
      <c r="F114" s="26">
        <v>590</v>
      </c>
      <c r="G114" s="26"/>
      <c r="H114" s="26"/>
      <c r="I114" s="72"/>
      <c r="J114" s="27">
        <f>(SUM(E114:I114)-MIN(E114:I114))</f>
        <v>590</v>
      </c>
      <c r="K114" s="73"/>
      <c r="L114" s="27">
        <f>K114*2</f>
        <v>0</v>
      </c>
      <c r="M114" s="27">
        <f>J114+L114</f>
        <v>590</v>
      </c>
      <c r="N114" s="110">
        <f>Tableau1735[[#This Row],[TOTAL
GENERAL]]/1</f>
        <v>590</v>
      </c>
      <c r="O114" s="74">
        <f>N114/6</f>
        <v>98.333333333333329</v>
      </c>
    </row>
    <row r="115" spans="1:15" ht="24.95" customHeight="1">
      <c r="A115" s="39"/>
      <c r="B115" s="32"/>
      <c r="C115" s="33"/>
      <c r="D115" s="128"/>
      <c r="E115" s="136"/>
      <c r="F115" s="129"/>
      <c r="G115" s="129"/>
      <c r="H115" s="129"/>
      <c r="I115" s="130"/>
      <c r="J115" s="131"/>
      <c r="K115" s="132"/>
      <c r="L115" s="131"/>
      <c r="M115" s="131"/>
      <c r="N115" s="133"/>
      <c r="O115" s="134"/>
    </row>
    <row r="116" spans="1:15" ht="26.25">
      <c r="A116" s="219" t="s">
        <v>114</v>
      </c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8"/>
    </row>
    <row r="117" spans="1:15" ht="30">
      <c r="A117" s="38" t="s">
        <v>1</v>
      </c>
      <c r="B117" s="3" t="s">
        <v>2</v>
      </c>
      <c r="C117" s="4" t="s">
        <v>3</v>
      </c>
      <c r="D117" s="4" t="s">
        <v>4</v>
      </c>
      <c r="E117" s="5" t="s">
        <v>89</v>
      </c>
      <c r="F117" s="5" t="s">
        <v>90</v>
      </c>
      <c r="G117" s="5" t="s">
        <v>91</v>
      </c>
      <c r="H117" s="5" t="s">
        <v>92</v>
      </c>
      <c r="I117" s="5" t="s">
        <v>93</v>
      </c>
      <c r="J117" s="6" t="s">
        <v>10</v>
      </c>
      <c r="K117" s="7" t="s">
        <v>94</v>
      </c>
      <c r="L117" s="7" t="s">
        <v>12</v>
      </c>
      <c r="M117" s="7" t="s">
        <v>13</v>
      </c>
      <c r="N117" s="4" t="s">
        <v>14</v>
      </c>
      <c r="O117" s="38" t="s">
        <v>15</v>
      </c>
    </row>
    <row r="118" spans="1:15" ht="24.95" customHeight="1">
      <c r="A118" s="39">
        <v>1</v>
      </c>
      <c r="B118" s="95" t="s">
        <v>127</v>
      </c>
      <c r="C118" s="96" t="s">
        <v>56</v>
      </c>
      <c r="D118" s="97" t="s">
        <v>84</v>
      </c>
      <c r="E118" s="273">
        <v>203</v>
      </c>
      <c r="F118" s="98">
        <v>221</v>
      </c>
      <c r="G118" s="98"/>
      <c r="H118" s="98"/>
      <c r="I118" s="178"/>
      <c r="J118" s="100">
        <f>(SUM(E118:I118)-MIN(E118:I118))</f>
        <v>221</v>
      </c>
      <c r="K118" s="99"/>
      <c r="L118" s="100">
        <f>K118*2</f>
        <v>0</v>
      </c>
      <c r="M118" s="100">
        <f>J118+L118</f>
        <v>221</v>
      </c>
      <c r="N118" s="179">
        <f>M118/1</f>
        <v>221</v>
      </c>
      <c r="O118" s="101">
        <v>67.67</v>
      </c>
    </row>
    <row r="119" spans="1:15" s="196" customFormat="1" ht="24.95" customHeight="1">
      <c r="A119" s="39">
        <v>2</v>
      </c>
      <c r="B119" s="88" t="s">
        <v>115</v>
      </c>
      <c r="C119" s="89" t="s">
        <v>56</v>
      </c>
      <c r="D119" s="90" t="s">
        <v>83</v>
      </c>
      <c r="E119" s="274">
        <v>171</v>
      </c>
      <c r="F119" s="91">
        <v>182</v>
      </c>
      <c r="G119" s="91"/>
      <c r="H119" s="91"/>
      <c r="I119" s="195"/>
      <c r="J119" s="197">
        <f>(SUM(E119:I119)-MIN(E119:I119))</f>
        <v>182</v>
      </c>
      <c r="K119" s="92"/>
      <c r="L119" s="93">
        <v>0</v>
      </c>
      <c r="M119" s="93">
        <v>182</v>
      </c>
      <c r="N119" s="198">
        <f>M119/1</f>
        <v>182</v>
      </c>
      <c r="O119" s="94">
        <v>57</v>
      </c>
    </row>
    <row r="120" spans="1:15" ht="30" customHeight="1">
      <c r="A120" s="39"/>
      <c r="B120" s="203"/>
      <c r="C120" s="204"/>
      <c r="D120" s="204"/>
      <c r="E120" s="205"/>
      <c r="F120" s="206"/>
      <c r="G120" s="206"/>
      <c r="H120" s="206"/>
      <c r="I120" s="206"/>
      <c r="J120" s="207"/>
      <c r="K120" s="206"/>
      <c r="L120" s="207"/>
      <c r="M120" s="207"/>
      <c r="N120" s="208"/>
      <c r="O120" s="209"/>
    </row>
    <row r="121" spans="1:15" ht="26.25">
      <c r="A121" s="219" t="s">
        <v>82</v>
      </c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8"/>
    </row>
    <row r="122" spans="1:15" ht="30">
      <c r="A122" s="2" t="s">
        <v>1</v>
      </c>
      <c r="B122" s="3" t="s">
        <v>2</v>
      </c>
      <c r="C122" s="4" t="s">
        <v>3</v>
      </c>
      <c r="D122" s="4" t="s">
        <v>4</v>
      </c>
      <c r="E122" s="5" t="s">
        <v>89</v>
      </c>
      <c r="F122" s="5" t="s">
        <v>90</v>
      </c>
      <c r="G122" s="5" t="s">
        <v>91</v>
      </c>
      <c r="H122" s="5" t="s">
        <v>92</v>
      </c>
      <c r="I122" s="5" t="s">
        <v>93</v>
      </c>
      <c r="J122" s="6" t="s">
        <v>10</v>
      </c>
      <c r="K122" s="7" t="s">
        <v>94</v>
      </c>
      <c r="L122" s="7" t="s">
        <v>12</v>
      </c>
      <c r="M122" s="7" t="s">
        <v>13</v>
      </c>
      <c r="N122" s="4" t="s">
        <v>14</v>
      </c>
      <c r="O122" s="38" t="s">
        <v>15</v>
      </c>
    </row>
    <row r="123" spans="1:15" ht="24.95" customHeight="1">
      <c r="A123" s="39">
        <v>1</v>
      </c>
      <c r="B123" s="81" t="s">
        <v>85</v>
      </c>
      <c r="C123" s="82" t="s">
        <v>17</v>
      </c>
      <c r="D123" s="90" t="s">
        <v>84</v>
      </c>
      <c r="E123" s="78">
        <v>270</v>
      </c>
      <c r="F123" s="177">
        <v>0</v>
      </c>
      <c r="G123" s="78"/>
      <c r="H123" s="78"/>
      <c r="I123" s="78"/>
      <c r="J123" s="122">
        <f>(SUM(E123:I123)-MIN(E123:I123))</f>
        <v>270</v>
      </c>
      <c r="K123" s="84"/>
      <c r="L123" s="59">
        <f>K123*2</f>
        <v>0</v>
      </c>
      <c r="M123" s="122">
        <f>J123+L123</f>
        <v>270</v>
      </c>
      <c r="N123" s="124">
        <f>Tableau16[[#This Row],[TOTAL
GENERAL]]/1</f>
        <v>270</v>
      </c>
      <c r="O123" s="125">
        <f>N123/3</f>
        <v>90</v>
      </c>
    </row>
    <row r="124" spans="1:15" ht="24.95" customHeight="1">
      <c r="A124" s="39">
        <v>2</v>
      </c>
      <c r="B124" s="181" t="s">
        <v>103</v>
      </c>
      <c r="C124" s="18" t="s">
        <v>34</v>
      </c>
      <c r="D124" s="97" t="s">
        <v>83</v>
      </c>
      <c r="E124" s="20">
        <v>266</v>
      </c>
      <c r="F124" s="192">
        <v>256</v>
      </c>
      <c r="G124" s="20"/>
      <c r="H124" s="20"/>
      <c r="I124" s="20"/>
      <c r="J124" s="122">
        <f>(SUM(E124:I124)-MIN(E124:I124))</f>
        <v>266</v>
      </c>
      <c r="K124" s="22"/>
      <c r="L124" s="21">
        <f>K124*2</f>
        <v>0</v>
      </c>
      <c r="M124" s="21">
        <f>J124+L124</f>
        <v>266</v>
      </c>
      <c r="N124" s="80">
        <f>Tableau16[[#This Row],[TOTAL
GENERAL]]/1</f>
        <v>266</v>
      </c>
      <c r="O124" s="61">
        <f>N124/3</f>
        <v>88.666666666666671</v>
      </c>
    </row>
    <row r="125" spans="1:15" ht="24.95" customHeight="1">
      <c r="A125" s="39">
        <v>3</v>
      </c>
      <c r="B125" s="182" t="s">
        <v>86</v>
      </c>
      <c r="C125" s="183" t="s">
        <v>17</v>
      </c>
      <c r="D125" s="189" t="s">
        <v>84</v>
      </c>
      <c r="E125" s="180">
        <v>0</v>
      </c>
      <c r="F125" s="121">
        <v>259</v>
      </c>
      <c r="G125" s="121"/>
      <c r="H125" s="121"/>
      <c r="I125" s="180"/>
      <c r="J125" s="122">
        <f>(SUM(E125:I125)-MIN(E125:I125))</f>
        <v>259</v>
      </c>
      <c r="K125" s="123"/>
      <c r="L125" s="122">
        <f>K125*2</f>
        <v>0</v>
      </c>
      <c r="M125" s="122">
        <f>J125+L125</f>
        <v>259</v>
      </c>
      <c r="N125" s="124">
        <f>Tableau16[[#This Row],[TOTAL
GENERAL]]/1</f>
        <v>259</v>
      </c>
      <c r="O125" s="125">
        <f>N125/3</f>
        <v>86.333333333333329</v>
      </c>
    </row>
    <row r="126" spans="1:15" ht="24.95" customHeight="1">
      <c r="A126" s="39">
        <v>4</v>
      </c>
      <c r="B126" s="181" t="s">
        <v>109</v>
      </c>
      <c r="C126" s="18" t="s">
        <v>56</v>
      </c>
      <c r="D126" s="97" t="s">
        <v>110</v>
      </c>
      <c r="E126" s="20">
        <v>250</v>
      </c>
      <c r="F126" s="192">
        <v>246</v>
      </c>
      <c r="G126" s="20"/>
      <c r="H126" s="20"/>
      <c r="I126" s="20"/>
      <c r="J126" s="21">
        <f>(SUM(E126:I126)-MIN(E126:I126))</f>
        <v>250</v>
      </c>
      <c r="K126" s="22"/>
      <c r="L126" s="21">
        <f>K126*2</f>
        <v>0</v>
      </c>
      <c r="M126" s="21">
        <f>J126+L126</f>
        <v>250</v>
      </c>
      <c r="N126" s="80">
        <f>Tableau16[[#This Row],[TOTAL
GENERAL]]/1</f>
        <v>250</v>
      </c>
      <c r="O126" s="61">
        <f>N126/3</f>
        <v>83.333333333333329</v>
      </c>
    </row>
    <row r="127" spans="1:15" ht="24.95" customHeight="1">
      <c r="A127" s="39">
        <v>5</v>
      </c>
      <c r="B127" s="182" t="s">
        <v>87</v>
      </c>
      <c r="C127" s="183" t="s">
        <v>56</v>
      </c>
      <c r="D127" s="189" t="s">
        <v>84</v>
      </c>
      <c r="E127" s="121">
        <v>211</v>
      </c>
      <c r="F127" s="180">
        <v>192</v>
      </c>
      <c r="G127" s="121"/>
      <c r="H127" s="121"/>
      <c r="I127" s="121"/>
      <c r="J127" s="122">
        <f>(SUM(E127:I127)-MIN(E127:I127))</f>
        <v>211</v>
      </c>
      <c r="K127" s="123"/>
      <c r="L127" s="122">
        <f>K127*2</f>
        <v>0</v>
      </c>
      <c r="M127" s="122">
        <f>J127+L127</f>
        <v>211</v>
      </c>
      <c r="N127" s="124">
        <f>Tableau16[[#This Row],[TOTAL
GENERAL]]/1</f>
        <v>211</v>
      </c>
      <c r="O127" s="125">
        <f>N127/3</f>
        <v>70.333333333333329</v>
      </c>
    </row>
    <row r="128" spans="1:15" ht="24.95" customHeight="1">
      <c r="A128" s="39">
        <v>6</v>
      </c>
      <c r="B128" s="184" t="s">
        <v>117</v>
      </c>
      <c r="C128" s="185" t="s">
        <v>56</v>
      </c>
      <c r="D128" s="189" t="s">
        <v>83</v>
      </c>
      <c r="E128" s="180">
        <v>110</v>
      </c>
      <c r="F128" s="121">
        <v>183</v>
      </c>
      <c r="G128" s="186"/>
      <c r="H128" s="186"/>
      <c r="I128" s="186"/>
      <c r="J128" s="122">
        <f>(SUM(E128:I128)-MIN(E128:I128))</f>
        <v>183</v>
      </c>
      <c r="K128" s="187"/>
      <c r="L128" s="188">
        <f>K128*2</f>
        <v>0</v>
      </c>
      <c r="M128" s="122">
        <f>J128+L128</f>
        <v>183</v>
      </c>
      <c r="N128" s="124">
        <f>Tableau16[[#This Row],[TOTAL
GENERAL]]/1</f>
        <v>183</v>
      </c>
      <c r="O128" s="125">
        <f>N128/3</f>
        <v>61</v>
      </c>
    </row>
    <row r="129" spans="1:15">
      <c r="A129" s="31"/>
      <c r="B129" s="32"/>
      <c r="C129" s="33"/>
      <c r="D129" s="111"/>
      <c r="E129" s="105"/>
      <c r="F129" s="34"/>
      <c r="G129" s="34"/>
      <c r="H129" s="34"/>
      <c r="I129" s="34"/>
      <c r="J129" s="35"/>
      <c r="K129" s="34"/>
      <c r="L129" s="35"/>
      <c r="M129" s="35"/>
      <c r="N129" s="36"/>
      <c r="O129" s="37"/>
    </row>
  </sheetData>
  <mergeCells count="14">
    <mergeCell ref="A121:O121"/>
    <mergeCell ref="A66:O66"/>
    <mergeCell ref="A75:O75"/>
    <mergeCell ref="A87:O87"/>
    <mergeCell ref="A94:O94"/>
    <mergeCell ref="A104:O104"/>
    <mergeCell ref="A112:O112"/>
    <mergeCell ref="A116:O116"/>
    <mergeCell ref="A58:O58"/>
    <mergeCell ref="A1:O1"/>
    <mergeCell ref="A2:O2"/>
    <mergeCell ref="A28:O28"/>
    <mergeCell ref="A40:O40"/>
    <mergeCell ref="A50:O50"/>
  </mergeCells>
  <conditionalFormatting sqref="G4:I4 E4:F26">
    <cfRule type="expression" dxfId="3" priority="3">
      <formula>"MIN($E$4:$I$4)"</formula>
    </cfRule>
  </conditionalFormatting>
  <pageMargins left="0.7" right="0.7" top="0.75" bottom="0.75" header="0.3" footer="0.3"/>
  <pageSetup paperSize="9" scale="64" orientation="landscape" r:id="rId1"/>
  <rowBreaks count="3" manualBreakCount="3">
    <brk id="26" max="16383" man="1"/>
    <brk id="56" max="14" man="1"/>
    <brk id="85" max="14" man="1"/>
  </rowBreaks>
  <colBreaks count="1" manualBreakCount="1">
    <brk id="15" max="1048575" man="1"/>
  </colBreaks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0"/>
  <sheetViews>
    <sheetView zoomScale="80" zoomScaleNormal="80" workbookViewId="0">
      <selection activeCell="A13" sqref="A13:A14"/>
    </sheetView>
  </sheetViews>
  <sheetFormatPr baseColWidth="10" defaultColWidth="11.42578125" defaultRowHeight="15"/>
  <cols>
    <col min="1" max="1" width="4.42578125" style="146" bestFit="1" customWidth="1"/>
    <col min="2" max="2" width="20.5703125" style="146" bestFit="1" customWidth="1"/>
    <col min="3" max="3" width="20.85546875" style="146" bestFit="1" customWidth="1"/>
    <col min="4" max="4" width="6.140625" style="146" bestFit="1" customWidth="1"/>
    <col min="5" max="19" width="10.140625" style="146" customWidth="1"/>
    <col min="20" max="21" width="10.5703125" style="146" bestFit="1" customWidth="1"/>
    <col min="22" max="16384" width="11.42578125" style="146"/>
  </cols>
  <sheetData>
    <row r="1" spans="1:36" ht="46.5">
      <c r="A1" s="256" t="s">
        <v>88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8"/>
      <c r="T1" s="258"/>
      <c r="U1" s="259"/>
    </row>
    <row r="2" spans="1:36" ht="26.25">
      <c r="A2" s="260" t="s">
        <v>95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2"/>
      <c r="T2" s="262"/>
      <c r="U2" s="263"/>
    </row>
    <row r="3" spans="1:36" s="112" customFormat="1" ht="24.95" customHeight="1">
      <c r="A3" s="264" t="s">
        <v>96</v>
      </c>
      <c r="B3" s="266" t="s">
        <v>2</v>
      </c>
      <c r="C3" s="266" t="s">
        <v>3</v>
      </c>
      <c r="D3" s="266" t="s">
        <v>4</v>
      </c>
      <c r="E3" s="268">
        <v>44440</v>
      </c>
      <c r="F3" s="269"/>
      <c r="G3" s="268">
        <v>44470</v>
      </c>
      <c r="H3" s="269"/>
      <c r="I3" s="268">
        <v>44501</v>
      </c>
      <c r="J3" s="269"/>
      <c r="K3" s="268">
        <v>44531</v>
      </c>
      <c r="L3" s="269"/>
      <c r="M3" s="268">
        <v>44562</v>
      </c>
      <c r="N3" s="269"/>
      <c r="O3" s="268" t="s">
        <v>97</v>
      </c>
      <c r="P3" s="269"/>
      <c r="Q3" s="270" t="s">
        <v>13</v>
      </c>
      <c r="R3" s="268" t="s">
        <v>14</v>
      </c>
      <c r="S3" s="269"/>
      <c r="T3" s="268" t="s">
        <v>98</v>
      </c>
      <c r="U3" s="271"/>
    </row>
    <row r="4" spans="1:36" s="112" customFormat="1" ht="24.95" customHeight="1" thickBot="1">
      <c r="A4" s="265"/>
      <c r="B4" s="267"/>
      <c r="C4" s="267"/>
      <c r="D4" s="267"/>
      <c r="E4" s="147" t="s">
        <v>99</v>
      </c>
      <c r="F4" s="147" t="s">
        <v>100</v>
      </c>
      <c r="G4" s="147" t="s">
        <v>99</v>
      </c>
      <c r="H4" s="147" t="s">
        <v>100</v>
      </c>
      <c r="I4" s="147" t="s">
        <v>99</v>
      </c>
      <c r="J4" s="147" t="s">
        <v>100</v>
      </c>
      <c r="K4" s="147" t="s">
        <v>99</v>
      </c>
      <c r="L4" s="147" t="s">
        <v>100</v>
      </c>
      <c r="M4" s="147" t="s">
        <v>99</v>
      </c>
      <c r="N4" s="147" t="s">
        <v>100</v>
      </c>
      <c r="O4" s="169" t="s">
        <v>99</v>
      </c>
      <c r="P4" s="169" t="s">
        <v>100</v>
      </c>
      <c r="Q4" s="267"/>
      <c r="R4" s="147" t="s">
        <v>99</v>
      </c>
      <c r="S4" s="147" t="s">
        <v>100</v>
      </c>
      <c r="T4" s="147" t="s">
        <v>99</v>
      </c>
      <c r="U4" s="170" t="s">
        <v>100</v>
      </c>
    </row>
    <row r="5" spans="1:36" s="114" customFormat="1" ht="27" thickTop="1">
      <c r="A5" s="252">
        <v>3</v>
      </c>
      <c r="B5" s="153" t="s">
        <v>42</v>
      </c>
      <c r="C5" s="154" t="s">
        <v>17</v>
      </c>
      <c r="D5" s="155" t="s">
        <v>40</v>
      </c>
      <c r="E5" s="156">
        <v>0</v>
      </c>
      <c r="F5" s="244">
        <v>0</v>
      </c>
      <c r="G5" s="150">
        <v>262</v>
      </c>
      <c r="H5" s="254">
        <f>G5+G6</f>
        <v>538</v>
      </c>
      <c r="I5" s="150"/>
      <c r="J5" s="254"/>
      <c r="K5" s="150"/>
      <c r="L5" s="254"/>
      <c r="M5" s="156"/>
      <c r="N5" s="244"/>
      <c r="O5" s="175">
        <f>(SUM(E5,G5,I5,K5,M5)-MIN(E5,G5,I5,K5,M5))</f>
        <v>262</v>
      </c>
      <c r="P5" s="229">
        <f>(SUM(F5,H5,J5,L5,N5)-MIN(F5,H5,J5,L5,N5))</f>
        <v>538</v>
      </c>
      <c r="Q5" s="229"/>
      <c r="R5" s="214">
        <f>O5/1</f>
        <v>262</v>
      </c>
      <c r="S5" s="231">
        <f>P5/1</f>
        <v>538</v>
      </c>
      <c r="T5" s="120">
        <f>R5/3</f>
        <v>87.333333333333329</v>
      </c>
      <c r="U5" s="246">
        <f>S5/6</f>
        <v>89.666666666666671</v>
      </c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</row>
    <row r="6" spans="1:36" s="114" customFormat="1" ht="27" thickBot="1">
      <c r="A6" s="253"/>
      <c r="B6" s="115" t="s">
        <v>16</v>
      </c>
      <c r="C6" s="116" t="s">
        <v>17</v>
      </c>
      <c r="D6" s="117" t="s">
        <v>18</v>
      </c>
      <c r="E6" s="151">
        <v>0</v>
      </c>
      <c r="F6" s="245"/>
      <c r="G6" s="148">
        <v>276</v>
      </c>
      <c r="H6" s="255"/>
      <c r="I6" s="148"/>
      <c r="J6" s="255"/>
      <c r="K6" s="148"/>
      <c r="L6" s="255"/>
      <c r="M6" s="149"/>
      <c r="N6" s="245"/>
      <c r="O6" s="113">
        <f t="shared" ref="O6:O16" si="0">(SUM(E6,G6,I6,K6,M6)-MIN(E6,G6,I6,K6,M6))</f>
        <v>276</v>
      </c>
      <c r="P6" s="230"/>
      <c r="Q6" s="230"/>
      <c r="R6" s="324">
        <f t="shared" ref="R6:S16" si="1">O6/1</f>
        <v>276</v>
      </c>
      <c r="S6" s="232"/>
      <c r="T6" s="118">
        <f>R6/3</f>
        <v>92</v>
      </c>
      <c r="U6" s="247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</row>
    <row r="7" spans="1:36" ht="27" thickTop="1">
      <c r="A7" s="252">
        <v>1</v>
      </c>
      <c r="B7" s="157" t="s">
        <v>39</v>
      </c>
      <c r="C7" s="158" t="s">
        <v>22</v>
      </c>
      <c r="D7" s="159" t="s">
        <v>40</v>
      </c>
      <c r="E7" s="216">
        <v>274</v>
      </c>
      <c r="F7" s="233">
        <f t="shared" ref="F7:F15" si="2">E7+E8</f>
        <v>545</v>
      </c>
      <c r="G7" s="160">
        <v>277</v>
      </c>
      <c r="H7" s="250">
        <f>G7+G8</f>
        <v>554</v>
      </c>
      <c r="I7" s="160"/>
      <c r="J7" s="250"/>
      <c r="K7" s="160"/>
      <c r="L7" s="250"/>
      <c r="M7" s="160"/>
      <c r="N7" s="233"/>
      <c r="O7" s="171">
        <f t="shared" si="0"/>
        <v>277</v>
      </c>
      <c r="P7" s="235">
        <f t="shared" ref="P7" si="3">(SUM(F7,H7,J7,L7,N7)-MIN(F7,H7,J7,L7,N7))</f>
        <v>554</v>
      </c>
      <c r="Q7" s="235"/>
      <c r="R7" s="172">
        <f t="shared" si="1"/>
        <v>277</v>
      </c>
      <c r="S7" s="237">
        <f t="shared" ref="S7" si="4">P7/1</f>
        <v>554</v>
      </c>
      <c r="T7" s="173">
        <f t="shared" ref="T7:T16" si="5">R7/3</f>
        <v>92.333333333333329</v>
      </c>
      <c r="U7" s="239">
        <f t="shared" ref="U7" si="6">S7/6</f>
        <v>92.333333333333329</v>
      </c>
    </row>
    <row r="8" spans="1:36" ht="27" thickBot="1">
      <c r="A8" s="253"/>
      <c r="B8" s="161" t="s">
        <v>21</v>
      </c>
      <c r="C8" s="168" t="s">
        <v>22</v>
      </c>
      <c r="D8" s="162" t="s">
        <v>18</v>
      </c>
      <c r="E8" s="217">
        <v>271</v>
      </c>
      <c r="F8" s="234"/>
      <c r="G8" s="163">
        <v>277</v>
      </c>
      <c r="H8" s="251"/>
      <c r="I8" s="163"/>
      <c r="J8" s="251"/>
      <c r="K8" s="163"/>
      <c r="L8" s="251"/>
      <c r="M8" s="163"/>
      <c r="N8" s="234"/>
      <c r="O8" s="165">
        <f t="shared" si="0"/>
        <v>277</v>
      </c>
      <c r="P8" s="236"/>
      <c r="Q8" s="236"/>
      <c r="R8" s="174">
        <f t="shared" si="1"/>
        <v>277</v>
      </c>
      <c r="S8" s="238"/>
      <c r="T8" s="166">
        <f t="shared" si="5"/>
        <v>92.333333333333329</v>
      </c>
      <c r="U8" s="240"/>
    </row>
    <row r="9" spans="1:36" s="114" customFormat="1" ht="27" thickTop="1">
      <c r="A9" s="252">
        <v>2</v>
      </c>
      <c r="B9" s="119" t="s">
        <v>102</v>
      </c>
      <c r="C9" s="154" t="s">
        <v>24</v>
      </c>
      <c r="D9" s="155" t="s">
        <v>40</v>
      </c>
      <c r="E9" s="150">
        <v>270</v>
      </c>
      <c r="F9" s="242">
        <f t="shared" si="2"/>
        <v>540</v>
      </c>
      <c r="G9" s="212">
        <v>259</v>
      </c>
      <c r="H9" s="244">
        <f t="shared" ref="H9" si="7">G9+G10</f>
        <v>535</v>
      </c>
      <c r="I9" s="150"/>
      <c r="J9" s="254"/>
      <c r="K9" s="150"/>
      <c r="L9" s="254"/>
      <c r="M9" s="150"/>
      <c r="N9" s="244"/>
      <c r="O9" s="199">
        <f t="shared" si="0"/>
        <v>270</v>
      </c>
      <c r="P9" s="229">
        <f t="shared" ref="P9" si="8">(SUM(F9,H9,J9,L9,N9)-MIN(F9,H9,J9,L9,N9))</f>
        <v>540</v>
      </c>
      <c r="Q9" s="229"/>
      <c r="R9" s="201">
        <f t="shared" si="1"/>
        <v>270</v>
      </c>
      <c r="S9" s="231">
        <f t="shared" ref="S9" si="9">P9/1</f>
        <v>540</v>
      </c>
      <c r="T9" s="211">
        <f t="shared" si="5"/>
        <v>90</v>
      </c>
      <c r="U9" s="246">
        <f t="shared" ref="U9" si="10">S9/6</f>
        <v>90</v>
      </c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</row>
    <row r="10" spans="1:36" s="114" customFormat="1" ht="27" thickBot="1">
      <c r="A10" s="253"/>
      <c r="B10" s="115" t="s">
        <v>23</v>
      </c>
      <c r="C10" s="116" t="s">
        <v>24</v>
      </c>
      <c r="D10" s="117" t="s">
        <v>18</v>
      </c>
      <c r="E10" s="213">
        <v>270</v>
      </c>
      <c r="F10" s="243"/>
      <c r="G10" s="148">
        <v>276</v>
      </c>
      <c r="H10" s="245"/>
      <c r="I10" s="148"/>
      <c r="J10" s="255"/>
      <c r="K10" s="148"/>
      <c r="L10" s="255"/>
      <c r="M10" s="148"/>
      <c r="N10" s="245"/>
      <c r="O10" s="200">
        <f t="shared" si="0"/>
        <v>276</v>
      </c>
      <c r="P10" s="230"/>
      <c r="Q10" s="230"/>
      <c r="R10" s="202">
        <f t="shared" si="1"/>
        <v>276</v>
      </c>
      <c r="S10" s="232"/>
      <c r="T10" s="210">
        <f t="shared" si="5"/>
        <v>92</v>
      </c>
      <c r="U10" s="247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</row>
    <row r="11" spans="1:36" ht="27" thickTop="1">
      <c r="A11" s="248">
        <v>4</v>
      </c>
      <c r="B11" s="157" t="s">
        <v>41</v>
      </c>
      <c r="C11" s="158" t="s">
        <v>17</v>
      </c>
      <c r="D11" s="159" t="s">
        <v>40</v>
      </c>
      <c r="E11" s="216">
        <v>245</v>
      </c>
      <c r="F11" s="233">
        <f t="shared" si="2"/>
        <v>514</v>
      </c>
      <c r="G11" s="160">
        <v>257</v>
      </c>
      <c r="H11" s="250">
        <f t="shared" ref="H11" si="11">G11+G12</f>
        <v>537</v>
      </c>
      <c r="I11" s="160"/>
      <c r="J11" s="250"/>
      <c r="K11" s="160"/>
      <c r="L11" s="250"/>
      <c r="M11" s="167"/>
      <c r="N11" s="233"/>
      <c r="O11" s="171">
        <f t="shared" si="0"/>
        <v>257</v>
      </c>
      <c r="P11" s="235">
        <f t="shared" ref="P11" si="12">(SUM(F11,H11,J11,L11,N11)-MIN(F11,H11,J11,L11,N11))</f>
        <v>537</v>
      </c>
      <c r="Q11" s="235"/>
      <c r="R11" s="218">
        <f t="shared" si="1"/>
        <v>257</v>
      </c>
      <c r="S11" s="237">
        <f t="shared" ref="S11" si="13">P11/1</f>
        <v>537</v>
      </c>
      <c r="T11" s="173">
        <f t="shared" si="5"/>
        <v>85.666666666666671</v>
      </c>
      <c r="U11" s="239">
        <f t="shared" ref="U11" si="14">S11/6</f>
        <v>89.5</v>
      </c>
    </row>
    <row r="12" spans="1:36" ht="27" thickBot="1">
      <c r="A12" s="249"/>
      <c r="B12" s="176" t="s">
        <v>19</v>
      </c>
      <c r="C12" s="168" t="s">
        <v>17</v>
      </c>
      <c r="D12" s="162" t="s">
        <v>18</v>
      </c>
      <c r="E12" s="217">
        <v>269</v>
      </c>
      <c r="F12" s="234"/>
      <c r="G12" s="163">
        <v>280</v>
      </c>
      <c r="H12" s="251"/>
      <c r="I12" s="163"/>
      <c r="J12" s="251"/>
      <c r="K12" s="163"/>
      <c r="L12" s="251"/>
      <c r="M12" s="164"/>
      <c r="N12" s="234"/>
      <c r="O12" s="165">
        <f t="shared" si="0"/>
        <v>280</v>
      </c>
      <c r="P12" s="236"/>
      <c r="Q12" s="236"/>
      <c r="R12" s="325">
        <f t="shared" si="1"/>
        <v>280</v>
      </c>
      <c r="S12" s="238"/>
      <c r="T12" s="326">
        <f t="shared" si="5"/>
        <v>93.333333333333329</v>
      </c>
      <c r="U12" s="240"/>
    </row>
    <row r="13" spans="1:36" ht="27" thickTop="1">
      <c r="A13" s="252">
        <v>6</v>
      </c>
      <c r="B13" s="327" t="s">
        <v>130</v>
      </c>
      <c r="C13" s="328" t="s">
        <v>24</v>
      </c>
      <c r="D13" s="329" t="s">
        <v>40</v>
      </c>
      <c r="E13" s="330">
        <v>0</v>
      </c>
      <c r="F13" s="275">
        <v>0</v>
      </c>
      <c r="G13" s="215">
        <v>243</v>
      </c>
      <c r="H13" s="242">
        <f>G13+G14</f>
        <v>472</v>
      </c>
      <c r="I13" s="215"/>
      <c r="J13" s="293"/>
      <c r="K13" s="215"/>
      <c r="L13" s="293"/>
      <c r="M13" s="330"/>
      <c r="N13" s="292"/>
      <c r="O13" s="199">
        <f t="shared" si="0"/>
        <v>243</v>
      </c>
      <c r="P13" s="294">
        <f t="shared" ref="P13:P15" si="15">(SUM(F13,H13,J13,L13,N13)-MIN(F13,H13,J13,L13,N13))</f>
        <v>472</v>
      </c>
      <c r="Q13" s="295"/>
      <c r="R13" s="201">
        <f t="shared" si="1"/>
        <v>243</v>
      </c>
      <c r="S13" s="231">
        <f t="shared" si="1"/>
        <v>472</v>
      </c>
      <c r="T13" s="211">
        <f t="shared" si="5"/>
        <v>81</v>
      </c>
      <c r="U13" s="246">
        <f t="shared" ref="U13" si="16">S13/6</f>
        <v>78.666666666666671</v>
      </c>
    </row>
    <row r="14" spans="1:36" ht="27" thickBot="1">
      <c r="A14" s="241"/>
      <c r="B14" s="289" t="s">
        <v>131</v>
      </c>
      <c r="C14" s="290" t="s">
        <v>24</v>
      </c>
      <c r="D14" s="291" t="s">
        <v>18</v>
      </c>
      <c r="E14" s="292">
        <v>0</v>
      </c>
      <c r="F14" s="276"/>
      <c r="G14" s="293">
        <v>229</v>
      </c>
      <c r="H14" s="298"/>
      <c r="I14" s="293"/>
      <c r="J14" s="293"/>
      <c r="K14" s="293"/>
      <c r="L14" s="293"/>
      <c r="M14" s="292"/>
      <c r="N14" s="292"/>
      <c r="O14" s="331">
        <f t="shared" si="0"/>
        <v>229</v>
      </c>
      <c r="P14" s="299"/>
      <c r="Q14" s="295"/>
      <c r="R14" s="296">
        <f t="shared" si="1"/>
        <v>229</v>
      </c>
      <c r="S14" s="232"/>
      <c r="T14" s="297">
        <f t="shared" si="5"/>
        <v>76.333333333333329</v>
      </c>
      <c r="U14" s="247"/>
    </row>
    <row r="15" spans="1:36" s="114" customFormat="1" ht="27" thickTop="1">
      <c r="A15" s="252">
        <v>5</v>
      </c>
      <c r="B15" s="300" t="s">
        <v>43</v>
      </c>
      <c r="C15" s="301" t="s">
        <v>24</v>
      </c>
      <c r="D15" s="302" t="s">
        <v>40</v>
      </c>
      <c r="E15" s="303">
        <v>256</v>
      </c>
      <c r="F15" s="304">
        <f t="shared" si="2"/>
        <v>515</v>
      </c>
      <c r="G15" s="305">
        <v>255</v>
      </c>
      <c r="H15" s="306">
        <f t="shared" ref="H13:H15" si="17">G15+G16</f>
        <v>515</v>
      </c>
      <c r="I15" s="303"/>
      <c r="J15" s="306"/>
      <c r="K15" s="303"/>
      <c r="L15" s="306"/>
      <c r="M15" s="303"/>
      <c r="N15" s="304"/>
      <c r="O15" s="311">
        <f t="shared" si="0"/>
        <v>256</v>
      </c>
      <c r="P15" s="288">
        <v>516</v>
      </c>
      <c r="Q15" s="288"/>
      <c r="R15" s="307">
        <f t="shared" si="1"/>
        <v>256</v>
      </c>
      <c r="S15" s="308">
        <v>516</v>
      </c>
      <c r="T15" s="309">
        <f t="shared" si="5"/>
        <v>85.333333333333329</v>
      </c>
      <c r="U15" s="310">
        <f t="shared" ref="U15" si="18">S15/6</f>
        <v>86</v>
      </c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</row>
    <row r="16" spans="1:36" s="114" customFormat="1" ht="27" thickBot="1">
      <c r="A16" s="241"/>
      <c r="B16" s="312" t="s">
        <v>35</v>
      </c>
      <c r="C16" s="18" t="s">
        <v>24</v>
      </c>
      <c r="D16" s="313" t="s">
        <v>18</v>
      </c>
      <c r="E16" s="314">
        <v>259</v>
      </c>
      <c r="F16" s="315"/>
      <c r="G16" s="316">
        <v>260</v>
      </c>
      <c r="H16" s="317"/>
      <c r="I16" s="314"/>
      <c r="J16" s="317"/>
      <c r="K16" s="316"/>
      <c r="L16" s="317"/>
      <c r="M16" s="316"/>
      <c r="N16" s="315"/>
      <c r="O16" s="318">
        <f t="shared" si="0"/>
        <v>260</v>
      </c>
      <c r="P16" s="319"/>
      <c r="Q16" s="319"/>
      <c r="R16" s="320">
        <f t="shared" si="1"/>
        <v>260</v>
      </c>
      <c r="S16" s="321"/>
      <c r="T16" s="322">
        <f t="shared" si="5"/>
        <v>86.666666666666671</v>
      </c>
      <c r="U16" s="323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</row>
    <row r="17" spans="1:21">
      <c r="A17" s="152"/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</row>
    <row r="18" spans="1:21">
      <c r="A18" s="152"/>
      <c r="B18" s="152"/>
      <c r="C18" s="152"/>
    </row>
    <row r="19" spans="1:21">
      <c r="A19" s="152"/>
      <c r="B19" s="152"/>
      <c r="C19" s="152"/>
    </row>
    <row r="20" spans="1:21">
      <c r="A20" s="152"/>
      <c r="B20" s="152"/>
      <c r="C20" s="152"/>
    </row>
  </sheetData>
  <mergeCells count="71">
    <mergeCell ref="U13:U14"/>
    <mergeCell ref="F13:F14"/>
    <mergeCell ref="A13:A14"/>
    <mergeCell ref="H13:H14"/>
    <mergeCell ref="P13:P14"/>
    <mergeCell ref="S13:S14"/>
    <mergeCell ref="A1:U1"/>
    <mergeCell ref="A2:U2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Q4"/>
    <mergeCell ref="R3:S3"/>
    <mergeCell ref="T3:U3"/>
    <mergeCell ref="A5:A6"/>
    <mergeCell ref="F5:F6"/>
    <mergeCell ref="H5:H6"/>
    <mergeCell ref="J5:J6"/>
    <mergeCell ref="L5:L6"/>
    <mergeCell ref="A7:A8"/>
    <mergeCell ref="F7:F8"/>
    <mergeCell ref="H7:H8"/>
    <mergeCell ref="J7:J8"/>
    <mergeCell ref="L7:L8"/>
    <mergeCell ref="N5:N6"/>
    <mergeCell ref="P5:P6"/>
    <mergeCell ref="Q5:Q6"/>
    <mergeCell ref="S5:S6"/>
    <mergeCell ref="U5:U6"/>
    <mergeCell ref="A9:A10"/>
    <mergeCell ref="F9:F10"/>
    <mergeCell ref="H9:H10"/>
    <mergeCell ref="J9:J10"/>
    <mergeCell ref="L9:L10"/>
    <mergeCell ref="N7:N8"/>
    <mergeCell ref="P7:P8"/>
    <mergeCell ref="Q7:Q8"/>
    <mergeCell ref="S7:S8"/>
    <mergeCell ref="U7:U8"/>
    <mergeCell ref="A11:A12"/>
    <mergeCell ref="F11:F12"/>
    <mergeCell ref="H11:H12"/>
    <mergeCell ref="J11:J12"/>
    <mergeCell ref="L11:L12"/>
    <mergeCell ref="N9:N10"/>
    <mergeCell ref="P9:P10"/>
    <mergeCell ref="Q9:Q10"/>
    <mergeCell ref="S9:S10"/>
    <mergeCell ref="U9:U10"/>
    <mergeCell ref="A15:A16"/>
    <mergeCell ref="F15:F16"/>
    <mergeCell ref="H15:H16"/>
    <mergeCell ref="J15:J16"/>
    <mergeCell ref="L15:L16"/>
    <mergeCell ref="N11:N12"/>
    <mergeCell ref="P11:P12"/>
    <mergeCell ref="Q11:Q12"/>
    <mergeCell ref="S11:S12"/>
    <mergeCell ref="U11:U12"/>
    <mergeCell ref="N15:N16"/>
    <mergeCell ref="P15:P16"/>
    <mergeCell ref="Q15:Q16"/>
    <mergeCell ref="S15:S16"/>
    <mergeCell ref="U15:U16"/>
  </mergeCells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Tableaux Simples</vt:lpstr>
      <vt:lpstr>Tableau Mixtes</vt:lpstr>
      <vt:lpstr>Feuil1</vt:lpstr>
      <vt:lpstr>'Tableaux Simples'!Zone_d_impression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PERLEAU Mathieu</dc:creator>
  <cp:lastModifiedBy>fire</cp:lastModifiedBy>
  <cp:lastPrinted>2022-10-12T17:47:24Z</cp:lastPrinted>
  <dcterms:created xsi:type="dcterms:W3CDTF">2022-09-12T13:29:27Z</dcterms:created>
  <dcterms:modified xsi:type="dcterms:W3CDTF">2022-11-03T12:48:40Z</dcterms:modified>
</cp:coreProperties>
</file>